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SVTV\Compta\"/>
    </mc:Choice>
  </mc:AlternateContent>
  <xr:revisionPtr revIDLastSave="0" documentId="13_ncr:1_{457C929A-97B2-4A85-870F-5FD29ADE4F56}" xr6:coauthVersionLast="47" xr6:coauthVersionMax="47" xr10:uidLastSave="{00000000-0000-0000-0000-000000000000}"/>
  <bookViews>
    <workbookView xWindow="-120" yWindow="-120" windowWidth="29040" windowHeight="15720" tabRatio="726" firstSheet="1" activeTab="21" xr2:uid="{00000000-000D-0000-FFFF-FFFF00000000}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23" r:id="rId17"/>
    <sheet name="2019" sheetId="22" r:id="rId18"/>
    <sheet name="2020" sheetId="21" r:id="rId19"/>
    <sheet name="2021" sheetId="20" r:id="rId20"/>
    <sheet name="2022" sheetId="25" r:id="rId21"/>
    <sheet name="2023" sheetId="24" r:id="rId22"/>
  </sheets>
  <calcPr calcId="191029" concurrentCalc="0"/>
</workbook>
</file>

<file path=xl/calcChain.xml><?xml version="1.0" encoding="utf-8"?>
<calcChain xmlns="http://schemas.openxmlformats.org/spreadsheetml/2006/main">
  <c r="J26" i="24" l="1"/>
  <c r="J25" i="24"/>
  <c r="J17" i="24"/>
  <c r="J14" i="24"/>
  <c r="K22" i="24"/>
  <c r="J22" i="24"/>
  <c r="J23" i="24"/>
  <c r="J29" i="24"/>
  <c r="L29" i="24"/>
  <c r="L23" i="24"/>
  <c r="J24" i="24"/>
  <c r="M26" i="24"/>
  <c r="K16" i="24"/>
  <c r="N16" i="24"/>
  <c r="L17" i="24"/>
  <c r="K21" i="24"/>
  <c r="J21" i="24"/>
  <c r="C47" i="24"/>
  <c r="F47" i="25"/>
  <c r="E47" i="25"/>
  <c r="E49" i="25"/>
  <c r="C47" i="25"/>
  <c r="C49" i="25"/>
  <c r="B47" i="25"/>
  <c r="B49" i="25"/>
  <c r="M31" i="25"/>
  <c r="L31" i="25"/>
  <c r="K31" i="25"/>
  <c r="N30" i="25"/>
  <c r="N29" i="25"/>
  <c r="N28" i="25"/>
  <c r="J28" i="25"/>
  <c r="N27" i="25"/>
  <c r="F27" i="25"/>
  <c r="E27" i="25"/>
  <c r="E29" i="25"/>
  <c r="C27" i="25"/>
  <c r="B27" i="25"/>
  <c r="B29" i="25"/>
  <c r="N26" i="25"/>
  <c r="N25" i="25"/>
  <c r="N24" i="25"/>
  <c r="N23" i="25"/>
  <c r="J23" i="25"/>
  <c r="J31" i="25"/>
  <c r="N22" i="25"/>
  <c r="N21" i="25"/>
  <c r="L17" i="25"/>
  <c r="N17" i="25"/>
  <c r="L16" i="25"/>
  <c r="N16" i="25"/>
  <c r="L15" i="25"/>
  <c r="K15" i="25"/>
  <c r="J15" i="25"/>
  <c r="M14" i="25"/>
  <c r="M18" i="25"/>
  <c r="L14" i="25"/>
  <c r="L18" i="25"/>
  <c r="K14" i="25"/>
  <c r="K18" i="25"/>
  <c r="J14" i="25"/>
  <c r="N31" i="25"/>
  <c r="N15" i="25"/>
  <c r="N14" i="25"/>
  <c r="F48" i="25"/>
  <c r="B53" i="25"/>
  <c r="J18" i="25"/>
  <c r="N18" i="25"/>
  <c r="F49" i="25"/>
  <c r="C28" i="25"/>
  <c r="C29" i="25"/>
  <c r="B52" i="25"/>
  <c r="B54" i="25"/>
  <c r="F28" i="25"/>
  <c r="F29" i="25"/>
  <c r="N17" i="24"/>
  <c r="J16" i="24"/>
  <c r="N15" i="24"/>
  <c r="K15" i="24"/>
  <c r="J15" i="24"/>
  <c r="L14" i="24"/>
  <c r="N14" i="24"/>
  <c r="K14" i="24"/>
  <c r="M14" i="24"/>
  <c r="M31" i="24"/>
  <c r="M30" i="24"/>
  <c r="M28" i="24"/>
  <c r="M27" i="24"/>
  <c r="M25" i="24"/>
  <c r="M24" i="24"/>
  <c r="M22" i="24"/>
  <c r="M21" i="24"/>
  <c r="M29" i="24"/>
  <c r="M15" i="24"/>
  <c r="M16" i="24"/>
  <c r="M17" i="24"/>
  <c r="K32" i="24"/>
  <c r="N32" i="24"/>
  <c r="L32" i="24"/>
  <c r="L18" i="24"/>
  <c r="K18" i="24"/>
  <c r="L33" i="24"/>
  <c r="J32" i="24"/>
  <c r="M32" i="24"/>
  <c r="K33" i="24"/>
  <c r="M23" i="24"/>
  <c r="J18" i="24"/>
  <c r="N18" i="24"/>
  <c r="N33" i="24"/>
  <c r="F47" i="24"/>
  <c r="E47" i="24"/>
  <c r="E49" i="24"/>
  <c r="C49" i="24"/>
  <c r="B47" i="24"/>
  <c r="B49" i="24"/>
  <c r="F27" i="24"/>
  <c r="E27" i="24"/>
  <c r="C27" i="24"/>
  <c r="B27" i="24"/>
  <c r="E26" i="22"/>
  <c r="F45" i="23"/>
  <c r="E45" i="23"/>
  <c r="E47" i="23"/>
  <c r="C45" i="23"/>
  <c r="C47" i="23"/>
  <c r="B45" i="23"/>
  <c r="B47" i="23"/>
  <c r="F25" i="23"/>
  <c r="E26" i="23"/>
  <c r="E25" i="23"/>
  <c r="C25" i="23"/>
  <c r="C26" i="23"/>
  <c r="B25" i="23"/>
  <c r="E45" i="21"/>
  <c r="B45" i="21"/>
  <c r="B45" i="22"/>
  <c r="B47" i="22"/>
  <c r="C45" i="22"/>
  <c r="C47" i="22"/>
  <c r="C45" i="21"/>
  <c r="B50" i="21"/>
  <c r="C45" i="20"/>
  <c r="F45" i="22"/>
  <c r="E45" i="22"/>
  <c r="E47" i="22"/>
  <c r="F25" i="22"/>
  <c r="E25" i="22"/>
  <c r="C25" i="22"/>
  <c r="B25" i="22"/>
  <c r="C26" i="22"/>
  <c r="J33" i="24"/>
  <c r="B50" i="22"/>
  <c r="M18" i="24"/>
  <c r="M33" i="24"/>
  <c r="C28" i="24"/>
  <c r="C29" i="24"/>
  <c r="F28" i="24"/>
  <c r="F29" i="24"/>
  <c r="F48" i="24"/>
  <c r="B53" i="24"/>
  <c r="B29" i="24"/>
  <c r="E29" i="24"/>
  <c r="B52" i="24"/>
  <c r="F46" i="23"/>
  <c r="B51" i="23"/>
  <c r="B27" i="23"/>
  <c r="F27" i="23"/>
  <c r="C27" i="23"/>
  <c r="B50" i="23"/>
  <c r="E27" i="23"/>
  <c r="F46" i="22"/>
  <c r="B51" i="22"/>
  <c r="B52" i="22"/>
  <c r="F27" i="22"/>
  <c r="B27" i="22"/>
  <c r="C27" i="22"/>
  <c r="E27" i="22"/>
  <c r="F49" i="24"/>
  <c r="B54" i="24"/>
  <c r="B52" i="23"/>
  <c r="F47" i="23"/>
  <c r="F47" i="22"/>
  <c r="F45" i="21"/>
  <c r="E47" i="21"/>
  <c r="C47" i="21"/>
  <c r="B47" i="21"/>
  <c r="F25" i="21"/>
  <c r="E25" i="21"/>
  <c r="C25" i="21"/>
  <c r="B25" i="21"/>
  <c r="F25" i="20"/>
  <c r="E25" i="20"/>
  <c r="C25" i="20"/>
  <c r="B25" i="20"/>
  <c r="F45" i="20"/>
  <c r="E45" i="20"/>
  <c r="B45" i="20"/>
  <c r="B47" i="20"/>
  <c r="F27" i="20"/>
  <c r="E47" i="20"/>
  <c r="F46" i="20"/>
  <c r="B51" i="20"/>
  <c r="C47" i="20"/>
  <c r="B50" i="20"/>
  <c r="B52" i="20"/>
  <c r="C27" i="21"/>
  <c r="B26" i="21"/>
  <c r="B27" i="21"/>
  <c r="F46" i="21"/>
  <c r="B51" i="21"/>
  <c r="B52" i="21"/>
  <c r="B27" i="20"/>
  <c r="C26" i="20"/>
  <c r="C27" i="20"/>
  <c r="F26" i="21"/>
  <c r="F27" i="21"/>
  <c r="E27" i="21"/>
  <c r="E26" i="20"/>
  <c r="E27" i="20"/>
  <c r="F47" i="20"/>
  <c r="F47" i="21"/>
  <c r="D37" i="16"/>
  <c r="C24" i="16"/>
  <c r="B24" i="16"/>
  <c r="D36" i="15"/>
  <c r="B36" i="15"/>
  <c r="C24" i="15"/>
  <c r="B24" i="15"/>
  <c r="E41" i="14"/>
  <c r="B41" i="14"/>
  <c r="E24" i="14"/>
  <c r="C24" i="14"/>
  <c r="B24" i="14"/>
  <c r="D41" i="13"/>
  <c r="C41" i="13"/>
  <c r="B41" i="13"/>
  <c r="E24" i="13"/>
  <c r="D24" i="13"/>
  <c r="C24" i="13"/>
  <c r="B24" i="13"/>
  <c r="D45" i="12"/>
  <c r="C45" i="12"/>
  <c r="B45" i="12"/>
  <c r="B26" i="12"/>
  <c r="E42" i="12"/>
  <c r="E45" i="12"/>
  <c r="E25" i="12"/>
  <c r="D25" i="12"/>
  <c r="E26" i="12"/>
  <c r="C25" i="12"/>
  <c r="D47" i="11"/>
  <c r="C47" i="11"/>
  <c r="B47" i="11"/>
  <c r="C27" i="11"/>
  <c r="B29" i="11"/>
  <c r="E45" i="11"/>
  <c r="E47" i="11"/>
  <c r="B27" i="11"/>
  <c r="E26" i="11"/>
  <c r="D26" i="11"/>
  <c r="E28" i="11"/>
  <c r="E42" i="10"/>
  <c r="D42" i="10"/>
  <c r="C42" i="10"/>
  <c r="B42" i="10"/>
  <c r="B25" i="10"/>
  <c r="E22" i="10"/>
  <c r="D22" i="10"/>
  <c r="E23" i="10"/>
  <c r="C22" i="10"/>
  <c r="B22" i="10"/>
  <c r="C23" i="10"/>
  <c r="C25" i="10"/>
  <c r="E43" i="9"/>
  <c r="D43" i="9"/>
  <c r="C43" i="9"/>
  <c r="B43" i="9"/>
  <c r="E23" i="9"/>
  <c r="E26" i="9"/>
  <c r="D23" i="9"/>
  <c r="D26" i="9"/>
  <c r="C23" i="9"/>
  <c r="C26" i="9"/>
  <c r="B23" i="9"/>
  <c r="B26" i="9"/>
  <c r="E45" i="8"/>
  <c r="D45" i="8"/>
  <c r="C45" i="8"/>
  <c r="B45" i="8"/>
  <c r="E25" i="8"/>
  <c r="D25" i="8"/>
  <c r="D28" i="8"/>
  <c r="C25" i="8"/>
  <c r="C28" i="8"/>
  <c r="B25" i="8"/>
  <c r="E45" i="7"/>
  <c r="D45" i="7"/>
  <c r="C45" i="7"/>
  <c r="B45" i="7"/>
  <c r="E25" i="7"/>
  <c r="E28" i="7"/>
  <c r="D25" i="7"/>
  <c r="C25" i="7"/>
  <c r="B25" i="7"/>
  <c r="C26" i="7"/>
  <c r="C28" i="7"/>
  <c r="D44" i="6"/>
  <c r="C44" i="6"/>
  <c r="B44" i="6"/>
  <c r="E41" i="6"/>
  <c r="E44" i="6"/>
  <c r="E24" i="6"/>
  <c r="D24" i="6"/>
  <c r="D27" i="6"/>
  <c r="C24" i="6"/>
  <c r="C27" i="6"/>
  <c r="B24" i="6"/>
  <c r="B27" i="6"/>
  <c r="D45" i="5"/>
  <c r="B45" i="5"/>
  <c r="E42" i="5"/>
  <c r="E45" i="5"/>
  <c r="E25" i="5"/>
  <c r="E28" i="5"/>
  <c r="D25" i="5"/>
  <c r="D28" i="5"/>
  <c r="C25" i="5"/>
  <c r="C28" i="5"/>
  <c r="B25" i="5"/>
  <c r="B28" i="5"/>
  <c r="E43" i="4"/>
  <c r="D43" i="4"/>
  <c r="B43" i="4"/>
  <c r="E23" i="4"/>
  <c r="E26" i="4"/>
  <c r="D23" i="4"/>
  <c r="D26" i="4"/>
  <c r="C23" i="4"/>
  <c r="C26" i="4"/>
  <c r="B23" i="4"/>
  <c r="B26" i="4"/>
  <c r="C44" i="3"/>
  <c r="B44" i="3"/>
  <c r="C41" i="3"/>
  <c r="C39" i="2"/>
  <c r="B39" i="2"/>
  <c r="E24" i="2"/>
  <c r="E27" i="2"/>
  <c r="D24" i="2"/>
  <c r="D27" i="2"/>
  <c r="C24" i="2"/>
  <c r="B24" i="2"/>
  <c r="C25" i="2"/>
  <c r="C40" i="1"/>
  <c r="B40" i="1"/>
  <c r="E24" i="1"/>
  <c r="D24" i="1"/>
  <c r="D26" i="1"/>
  <c r="C24" i="1"/>
  <c r="C26" i="1"/>
  <c r="B24" i="1"/>
  <c r="B26" i="1"/>
  <c r="B27" i="2"/>
  <c r="E25" i="6"/>
  <c r="E27" i="6"/>
  <c r="E25" i="1"/>
  <c r="E26" i="1"/>
  <c r="B28" i="7"/>
  <c r="E26" i="8"/>
  <c r="E28" i="8"/>
  <c r="E25" i="13"/>
  <c r="B25" i="13"/>
  <c r="E38" i="13"/>
  <c r="E41" i="13"/>
  <c r="C27" i="2"/>
  <c r="E25" i="10"/>
  <c r="B27" i="8"/>
  <c r="B28" i="8"/>
  <c r="D25" i="10"/>
  <c r="D27" i="7"/>
  <c r="D2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Raphaël Delaloye</author>
  </authors>
  <commentList>
    <comment ref="G7" authorId="0" shapeId="0" xr:uid="{99122B0A-D7D7-4CB0-BBD5-0A99D130BAF6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2'330.-- surestimation cotis</t>
        </r>
      </text>
    </comment>
    <comment ref="G14" authorId="0" shapeId="0" xr:uid="{78DE301D-5690-4EA7-9FF3-0CF491298E96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579.-- perte au lieu de 900.-- bénéfice</t>
        </r>
      </text>
    </comment>
    <comment ref="G16" authorId="0" shapeId="0" xr:uid="{AD1A4D6C-3D2A-4522-BA1C-C5BDF10B20A1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625.-- laser + étiquetteuse
953.-- coffre + clef</t>
        </r>
      </text>
    </comment>
    <comment ref="G18" authorId="0" shapeId="0" xr:uid="{B089BD75-1230-4DC2-B22A-3286C63C8B5A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999.-- Ordinateur</t>
        </r>
      </text>
    </comment>
    <comment ref="G20" authorId="0" shapeId="0" xr:uid="{EB73C953-F2F3-40B4-9DC4-7D7DA13DE886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1'291.-- Convocations par Design Copy</t>
        </r>
      </text>
    </comment>
    <comment ref="G25" authorId="0" shapeId="0" xr:uid="{670CFEAA-F536-4C66-8043-2376442A3599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400.-- dépassement budget</t>
        </r>
      </text>
    </comment>
    <comment ref="G28" authorId="0" shapeId="0" xr:uid="{3B2E840A-95C0-4776-9904-27EFCA273915}">
      <text>
        <r>
          <rPr>
            <b/>
            <sz val="9"/>
            <color indexed="81"/>
            <rFont val="Tahoma"/>
            <family val="2"/>
          </rPr>
          <t>Raphaël Delaloye:</t>
        </r>
        <r>
          <rPr>
            <sz val="9"/>
            <color indexed="81"/>
            <rFont val="Tahoma"/>
            <family val="2"/>
          </rPr>
          <t xml:space="preserve">
5'920.-- perte au lieu 1'000.-- bénéfice</t>
        </r>
      </text>
    </comment>
    <comment ref="I28" authorId="0" shapeId="0" xr:uid="{B7CEB3E0-96C9-4517-BE62-D816021A3E6D}">
      <text>
        <r>
          <rPr>
            <sz val="9"/>
            <color indexed="81"/>
            <rFont val="Tahoma"/>
            <family val="2"/>
          </rPr>
          <t>C50 2023 172.--
C50 2019 224.--</t>
        </r>
      </text>
    </comment>
  </commentList>
</comments>
</file>

<file path=xl/sharedStrings.xml><?xml version="1.0" encoding="utf-8"?>
<sst xmlns="http://schemas.openxmlformats.org/spreadsheetml/2006/main" count="1399" uniqueCount="326">
  <si>
    <t>ASSOCIATION CANTONALE DES TIREURS VETERANS VALAISANS</t>
  </si>
  <si>
    <t>Comptes 2002</t>
  </si>
  <si>
    <t>Budget 2003</t>
  </si>
  <si>
    <t>Recettes</t>
  </si>
  <si>
    <t>Dépenses</t>
  </si>
  <si>
    <t>Cotisations des membres</t>
  </si>
  <si>
    <t>Subventions</t>
  </si>
  <si>
    <t>Dons</t>
  </si>
  <si>
    <t>Intérêts</t>
  </si>
  <si>
    <t>Chpt suisse individuel</t>
  </si>
  <si>
    <t>Tir annuel</t>
  </si>
  <si>
    <t>Frais administratifs</t>
  </si>
  <si>
    <t>Frais de comité</t>
  </si>
  <si>
    <t>Frais de délégation</t>
  </si>
  <si>
    <t>Assemblée générale</t>
  </si>
  <si>
    <t>Cotisation ASTV</t>
  </si>
  <si>
    <t>Impôts</t>
  </si>
  <si>
    <t>Récompenses</t>
  </si>
  <si>
    <t>Tir des comités romands</t>
  </si>
  <si>
    <t>Bénéfice</t>
  </si>
  <si>
    <t>Bilan au 31.12.2002</t>
  </si>
  <si>
    <t>Actifs</t>
  </si>
  <si>
    <t>Passifs</t>
  </si>
  <si>
    <t>Caisse</t>
  </si>
  <si>
    <t>Compte jaune      17-546252-5</t>
  </si>
  <si>
    <t>Compte Deposito 17-271195-0</t>
  </si>
  <si>
    <t>Munition</t>
  </si>
  <si>
    <t>Capital</t>
  </si>
  <si>
    <t>Aigle, le 04 janvier 2003.      Le caissier:  Eug. Croset</t>
  </si>
  <si>
    <t>RAPPORT DES VERIFICATEURS DES COMPTES 2002</t>
  </si>
  <si>
    <t>Donnant suite au mandat qui nous a été confié, nous  nous sommes présentés auprès du</t>
  </si>
  <si>
    <t>caissier, Monsieur Eugène Croset, pour effectuer le contrôle des comptes de l'année 2002</t>
  </si>
  <si>
    <t>de notre Association Cantonale des Tireurs Vétérans Valaisans.</t>
  </si>
  <si>
    <t>Toutes les pièces comptables ont été contrôlées et vérifiées le 24 janvier 2003, à cette</t>
  </si>
  <si>
    <t>occasion, nous avons constaté avec plaisir la bonne tenue des comptes.</t>
  </si>
  <si>
    <t>Nous relevons que l'exercice comptable 2002 boucle avec un excédent de recettes de Fr. 2'320.30</t>
  </si>
  <si>
    <t>Et que le capital de notre Association s'élève à ce jour avec un montant de Fr. 25'656.60</t>
  </si>
  <si>
    <t>Nous félicitons le caissier pour la précision et le bon travail accompli, nous invitons l'assemblée</t>
  </si>
  <si>
    <t>présente à adopter les comptes tels que présentés et de donner décharge au caissier et</t>
  </si>
  <si>
    <t>aux vérificateurs des comptes.</t>
  </si>
  <si>
    <t>Sierre, le 24 janvier 2003</t>
  </si>
  <si>
    <t>Les vérificateurs :</t>
  </si>
  <si>
    <t>Gollut Jean-Pierre</t>
  </si>
  <si>
    <t>Summermatter Klaus</t>
  </si>
  <si>
    <t>Association cantonale des tireurs vétérans valaisans</t>
  </si>
  <si>
    <t>Verband Walliser Schützenveteranen</t>
  </si>
  <si>
    <t>Comptes 2003</t>
  </si>
  <si>
    <t>Budget 2004</t>
  </si>
  <si>
    <t>Fête fédérale de tir</t>
  </si>
  <si>
    <t>Déficit</t>
  </si>
  <si>
    <t>Bilan au 31.12.2003</t>
  </si>
  <si>
    <t>Aigle, le 12 janvier 2004.</t>
  </si>
  <si>
    <t>Le caissier : Eugène Croset</t>
  </si>
  <si>
    <t>RAPPORT DES VERIFICATEURS DES COMPTES 2003</t>
  </si>
  <si>
    <t>Donnant suite au mandat qui nous a été confié, nous nous sommes présentés auprès du caissier</t>
  </si>
  <si>
    <t>Monsieur Eugène Croset, pour effectuer le contrôle des comptes de l'année 2003 de notre</t>
  </si>
  <si>
    <t>Association Cantonale des Tireurs Vétérans Valaisans.</t>
  </si>
  <si>
    <t>Toutes les pièces comptables ont été contrôlées et vérifiées le 23 janvier 2004, à cette occasion,</t>
  </si>
  <si>
    <t>nous avons constaté avec plaisir la bonne tenue des comptes.</t>
  </si>
  <si>
    <t>Nous relevons que l'exercice comptable 2003 boucle avec un excédent de recettes de Fr. 2'297.60</t>
  </si>
  <si>
    <t>et que le capital de notre Association s'élève à ce jour avec un montant de Fr. 27'954.20.</t>
  </si>
  <si>
    <t>présente à adopter les comptes tels que présentés et de donner décharge au caissier et aux</t>
  </si>
  <si>
    <t>vérificateurs des comptes.</t>
  </si>
  <si>
    <t>Sierre, le 23 janvier 2004</t>
  </si>
  <si>
    <t>Comptes / Rechnung  2004</t>
  </si>
  <si>
    <t>Budget  2005</t>
  </si>
  <si>
    <t>Einnahmen</t>
  </si>
  <si>
    <t>Ausgaben</t>
  </si>
  <si>
    <t>Cotis. annuelles / Jahresbeiträge</t>
  </si>
  <si>
    <t>Subventions / Subventionen</t>
  </si>
  <si>
    <t>Dons / Gaben</t>
  </si>
  <si>
    <t>Intérêts / Zinsen</t>
  </si>
  <si>
    <t>Chpt suisse indiv. / Einzelmeist.</t>
  </si>
  <si>
    <t>Tir annuel / Jahresschiessen</t>
  </si>
  <si>
    <t>Administration / Verwaltung</t>
  </si>
  <si>
    <t>Comité / Vorstand</t>
  </si>
  <si>
    <t>Délégation / Delegationen</t>
  </si>
  <si>
    <t>Ass. générale / Generalversammlung</t>
  </si>
  <si>
    <t>Cot. ASTV / VSSV Beitrag</t>
  </si>
  <si>
    <t>Impôts / Steuern</t>
  </si>
  <si>
    <t>Récompenses / Ehrungen</t>
  </si>
  <si>
    <t>Tir des comités / Vorstandsschiessen</t>
  </si>
  <si>
    <t>Fête féd. de tir / Eidg. Schützenfest</t>
  </si>
  <si>
    <t>Bénéfice / Gewinn</t>
  </si>
  <si>
    <t>Perte / Verlust</t>
  </si>
  <si>
    <t>Bilan / Bilanz 31.12.2004</t>
  </si>
  <si>
    <t>Aktiven</t>
  </si>
  <si>
    <t>Passiven</t>
  </si>
  <si>
    <t>Caisse / Kasse</t>
  </si>
  <si>
    <t>Capital / Kapital 01.01.2004</t>
  </si>
  <si>
    <t>Capital / Kapital 31.12.2004</t>
  </si>
  <si>
    <t>Passifs trans. / Transitorische Passiven</t>
  </si>
  <si>
    <t>Aigle, le 12 janvier 2005</t>
  </si>
  <si>
    <t>La caissier:  Eugène Croset</t>
  </si>
  <si>
    <t>RAPPORT DES VERIFICATEURS DES COMPTES 2004</t>
  </si>
  <si>
    <t>Monsieur Eugène Croset, pour effectuer le contrôle des comptes de l'année 2004 de notre</t>
  </si>
  <si>
    <t>Toutes les pièces comptables ont été contrôlées et vérifiées le 28 janvier 2005, à cette occasion,</t>
  </si>
  <si>
    <t>Nous relevons que l'exercice comptable 2004 boucle avec un excédent de dépenses de Fr. 4'573.40</t>
  </si>
  <si>
    <t>et que le capital de notre Association s'élève à ce jour avec un montant de Fr. 23'380.80.</t>
  </si>
  <si>
    <t>Sierre, le 28 janvier 2005</t>
  </si>
  <si>
    <t>Comptes / Rechnung  2005</t>
  </si>
  <si>
    <t>Budget  2006</t>
  </si>
  <si>
    <t>Bilan / Bilanz</t>
  </si>
  <si>
    <t>Médailles</t>
  </si>
  <si>
    <t>Capital / Kapital 01.01.2005</t>
  </si>
  <si>
    <t>Perte</t>
  </si>
  <si>
    <t>Capital / Kapital 31.12.2005</t>
  </si>
  <si>
    <t>Aigle, le 10 01.2006</t>
  </si>
  <si>
    <t>RAPPORT DES VERIFICATEURS DES COMPTES 2005</t>
  </si>
  <si>
    <t>Monsieur Eugène Croset, pour effectuer le contrôle des comptes de l'année 2005 de notre</t>
  </si>
  <si>
    <t>Toutes les pièces comptables ont été contrôlées et vérifiées le 27 janvier 2006, à cette occasion,</t>
  </si>
  <si>
    <t>Nous relevons que l'exercice comptable 2005 boucle avec un excédent de recettes de Fr. 599.95</t>
  </si>
  <si>
    <t>et que le capital de notre Association s'élève à ce jour avec un montant de Fr. 23'980.75.</t>
  </si>
  <si>
    <t>Sierre, le 27 janvier 2006</t>
  </si>
  <si>
    <t>Comptes / Rechnung  2006</t>
  </si>
  <si>
    <t>Budget  2007</t>
  </si>
  <si>
    <t>Capital / Kapital 01.01.2006</t>
  </si>
  <si>
    <t>Capital / Kapital 31.12.2006</t>
  </si>
  <si>
    <t>Aigle, 10.01.2007</t>
  </si>
  <si>
    <t>RAPPORT DES VERIFICATEURS DES COMPTES 2006</t>
  </si>
  <si>
    <t>Monsieur Eugène Croset, pour effectuer le contrôle des comptes de l'année 2006 de notre</t>
  </si>
  <si>
    <t>Toutes les pièces comptables ont été contrôlées et vérifiées le 26 janvier 2007, à cette occasion,</t>
  </si>
  <si>
    <t>Nous relevons que l'exercice comptable 2006 boucle avec un excédent de recettes de Fr. 1'888.85,</t>
  </si>
  <si>
    <t>et que le capital de notre Association s'élève à ce jour avec un montant de Fr. 25'869.60.</t>
  </si>
  <si>
    <t>Sierre, le 26 janvier 2007</t>
  </si>
  <si>
    <t>Comptes / Rechnung  2007</t>
  </si>
  <si>
    <t>Budget  2008</t>
  </si>
  <si>
    <t>Dons reçus / Erhaltene Gaben</t>
  </si>
  <si>
    <t>Capital / Kapital 01.01.2007</t>
  </si>
  <si>
    <t>Capital / Kapital 31.12.2007</t>
  </si>
  <si>
    <t>Aigle, 10.01.2008</t>
  </si>
  <si>
    <t>RAPPORT DES VERIFICATEURS DES COMPTES 2007</t>
  </si>
  <si>
    <t>Monsieur Eugène Croset, pour effectuer le contrôle des comptes de l'année 2007 de notre</t>
  </si>
  <si>
    <t>Toutes les pièces comptables ont été contrôlées et vérifiées le 25 janvier 2008, à cette occasion,</t>
  </si>
  <si>
    <t>Nous relevons que l'exercice comptable 2007 boucle avec un excédent de dépenses de Fr. 4'745.20</t>
  </si>
  <si>
    <t>et que le capital de notre Association s'élève à ce jour avec un montant de Fr. 21'124.40.</t>
  </si>
  <si>
    <t>Sierre, le 25 janvier 2008</t>
  </si>
  <si>
    <t>Comptes / Rechnung  2008</t>
  </si>
  <si>
    <t>Budget  2009</t>
  </si>
  <si>
    <t>Capital / Kapital 01.01.2008</t>
  </si>
  <si>
    <t>Capital / Kapital 31.12.2008</t>
  </si>
  <si>
    <t>Aigle, 10.01.2009</t>
  </si>
  <si>
    <t>Monsieur Eugène Croset, pour effectuer le contrôle des comptes de l'année 2008 de notre</t>
  </si>
  <si>
    <t>Toutes les pièces comptables ont été contrôlées et vérifiées le 30 janvier 2009, à cette occasion,</t>
  </si>
  <si>
    <t>Nous relevons que l'exercice comptable 2008 boucle avec un excédent de recettes de Fr. 1'784.95,</t>
  </si>
  <si>
    <t>et que le capital de notre Association s'élève à ce jour avec un montant de Fr. 22'909.35.</t>
  </si>
  <si>
    <t>Sierre, le 30 janvier 2009</t>
  </si>
  <si>
    <t>Comptes / Rechnung  2009</t>
  </si>
  <si>
    <t>Budget  2010</t>
  </si>
  <si>
    <t>Capital / Kapital 01.01.2009</t>
  </si>
  <si>
    <t>Capital / Kapital 31.12.2009</t>
  </si>
  <si>
    <t>Aigle, le 10.01.2010</t>
  </si>
  <si>
    <t>Monsieur Eugène Croset, pour effectuer le contrôle des comptes de l'année 2009 de notre</t>
  </si>
  <si>
    <t>Toutes les pièces comptables ont été contrôlées et vérifiées le 29 janvier 2010, à cette occasion,</t>
  </si>
  <si>
    <t>Nous relevons que l'exercice comptable 2009 boucle avec un excédent de dépenses de Fr. 1'885.80,</t>
  </si>
  <si>
    <t>et que le capital de notre Association s'élève à ce jour avec un montant de Fr. 21'023.55</t>
  </si>
  <si>
    <t>Sierre, le 29 janvier 2010</t>
  </si>
  <si>
    <t>Comptes / Rechnung  2010</t>
  </si>
  <si>
    <t>Budget  2011</t>
  </si>
  <si>
    <t>Capital / Kapital 01.01.2010</t>
  </si>
  <si>
    <t>Capital / Kapital 31.12.2010</t>
  </si>
  <si>
    <t>Aigle, le 07.01.2011</t>
  </si>
  <si>
    <t>Monsieur Eugène Croset, pour effectuer le contrôle des comptes de l'année 2010 de notre</t>
  </si>
  <si>
    <t>Toutes les pièces comptables ont été contrôlées et vérifiées le 21 janvier 2011, à cette occasion,</t>
  </si>
  <si>
    <t>Nous relevons que l'exercice comptable 2010 boucle avec un excédent de recettes de Fr. 733.70,</t>
  </si>
  <si>
    <t>et que le capital de notre Association s'élève à ce jour avec un montant de Fr. 21'757.25</t>
  </si>
  <si>
    <t>Sierre, le 21 janvier 2011</t>
  </si>
  <si>
    <t>Klaus Summermatter</t>
  </si>
  <si>
    <t>Jean-Marcel Darbellay</t>
  </si>
  <si>
    <t>Comptes / Rechnung  2011</t>
  </si>
  <si>
    <t>Budget  2012</t>
  </si>
  <si>
    <t>Capital / Kapital 01.01.2011</t>
  </si>
  <si>
    <t>Capital / Kapital 31.12.2011</t>
  </si>
  <si>
    <t>Aigle, le 10.01.2012</t>
  </si>
  <si>
    <t>Rapport des vérificateurs</t>
  </si>
  <si>
    <t>Donnant suite au mandat qui nous a été confié, nous avons procédé ce jour au contrôle des</t>
  </si>
  <si>
    <t>comptes de l'association des tireurs vétérans valaisans.</t>
  </si>
  <si>
    <t>Les comptes d'actifs du bilan ont été contrôlés. Les comptes d'exploitation ont fait l'objet de</t>
  </si>
  <si>
    <t/>
  </si>
  <si>
    <t/>
  </si>
  <si>
    <t>Nous félicitons le caissier M. Eugène Croset pour la qualité de son travail. Nous le remercions</t>
  </si>
  <si>
    <t>également d'avoir mis à notre disposition les pièces comptables requises et d'avoir</t>
  </si>
  <si>
    <t>répondu avec précision aux questions posées.</t>
  </si>
  <si>
    <t>Nous invitons l'assemblée générale à adopter les comptes tels que présentés et à donner</t>
  </si>
  <si>
    <t>décharge au caissier, aux vérificateurs et au comité.</t>
  </si>
  <si>
    <t>Sierre, le 10 février 2012</t>
  </si>
  <si>
    <t>Francis Pianzola</t>
  </si>
  <si>
    <t>Comptes / Rechnung  2012</t>
  </si>
  <si>
    <t>Budget  2013</t>
  </si>
  <si>
    <t>Fusion avec PC</t>
  </si>
  <si>
    <t>Capital / Kapital 01.01.2012</t>
  </si>
  <si>
    <t>Capital au 31.12.2012</t>
  </si>
  <si>
    <t>Orsières, le</t>
  </si>
  <si>
    <t>La caissier:</t>
  </si>
  <si>
    <t>Comptes / Rechnung  2013</t>
  </si>
  <si>
    <t>Budget  2014</t>
  </si>
  <si>
    <t>Capital / Kapital 01.01.2013</t>
  </si>
  <si>
    <t>Capital au 31.12.2013</t>
  </si>
  <si>
    <t>Orsières, le 28.01.2014</t>
  </si>
  <si>
    <t>Le caissier:</t>
  </si>
  <si>
    <t>Comptes / Rechnung  2014</t>
  </si>
  <si>
    <t>Budget  2015</t>
  </si>
  <si>
    <t>Capital / Kapital 01.01.2014</t>
  </si>
  <si>
    <t>Capital au 31.12.2014</t>
  </si>
  <si>
    <t>Orsières, le 31.12.2014</t>
  </si>
  <si>
    <t>Schers P-A</t>
  </si>
  <si>
    <t>RAPPORT DES VERIFICATEURS DES COMPTES 2014</t>
  </si>
  <si>
    <t>Monsieur Pierre Alain Schers, pour effectuer le contrôle des comptes de l'année 2014 de notre</t>
  </si>
  <si>
    <t>Toutes les pièces comptables ont été contrôlées et vérifiées le 13 janvier 2014, à cette occasion,</t>
  </si>
  <si>
    <t>Nous relevons que l'exercice comptable 2014 boucle avec un excédent de recettes de Fr.1968.65</t>
  </si>
  <si>
    <t>et que le capital de notre Association s'élève à ce jour avec un montant de Fr. 24509.45.</t>
  </si>
  <si>
    <t>Bagnes, le 13 janvier 2014</t>
  </si>
  <si>
    <t>Comptes / Rechnung  2015</t>
  </si>
  <si>
    <t>Budget  2016</t>
  </si>
  <si>
    <t>Capital au 31.12.2015</t>
  </si>
  <si>
    <t>Orsières, le 31.12.2015</t>
  </si>
  <si>
    <t>Comptes / Rechnung  2016</t>
  </si>
  <si>
    <t>Budget  2017</t>
  </si>
  <si>
    <t>Créancier</t>
  </si>
  <si>
    <t>Capital / Kapital 01.01.2016</t>
  </si>
  <si>
    <t>Capital au 31.12.2016</t>
  </si>
  <si>
    <t>Orsières, le 31.12.2016</t>
  </si>
  <si>
    <t>RAPPORT DES VERIFICATEURS DES COMPTES 2016</t>
  </si>
  <si>
    <t>Monsieur Pierre Alain Schers, pour effectuer le contrôle des comptes de l'année 2016 de notre</t>
  </si>
  <si>
    <t>Association Sportive Valaisanne des Tireurs Vétérans.</t>
  </si>
  <si>
    <t>Toutes les pièces comptables ont été contrôlées et vérifiées le 13 janvier 2017, à cette occasion,</t>
  </si>
  <si>
    <t>Bramois, le 09 janvier 2017</t>
  </si>
  <si>
    <t>Comptes / Rechnung  2017</t>
  </si>
  <si>
    <t>Budget  2018</t>
  </si>
  <si>
    <t>Capital / Kapital 01.01.2017</t>
  </si>
  <si>
    <t>Capital au 31.12.2017</t>
  </si>
  <si>
    <t>Orsières, le 31.12.2017</t>
  </si>
  <si>
    <t>RAPPORT DES VERIFICATEURS DES COMPTES 2017</t>
  </si>
  <si>
    <t>Monsieur Pierre Alain Schers, pour effectuer le contrôle des comptes de l'année 2017 de notre</t>
  </si>
  <si>
    <t>Toutes les pièces comptables ont été contrôlées et vérifiées le 08 janvier 2018, à cette occasion,</t>
  </si>
  <si>
    <t>Nous relevons que l'exercice comptable 2017 boucle avec un excédent de recettes de Fr.379.30</t>
  </si>
  <si>
    <t>et que le capital de notre Association s'élève à ce jour avec un montant de Fr.39390.45</t>
  </si>
  <si>
    <t>Bramois, le 08 janvier 2018</t>
  </si>
  <si>
    <t>Abgottspon Alfred</t>
  </si>
  <si>
    <t>Schroter Hermann</t>
  </si>
  <si>
    <t>Es Borrat Fernand</t>
  </si>
  <si>
    <t>Comptes / Rechnung  2018</t>
  </si>
  <si>
    <t>Budget  2019</t>
  </si>
  <si>
    <t>Orsières, le 31.12.2018</t>
  </si>
  <si>
    <t>Sous-totaux</t>
  </si>
  <si>
    <t>Résultat Annuel</t>
  </si>
  <si>
    <t>TOTAUX</t>
  </si>
  <si>
    <t>BILANS</t>
  </si>
  <si>
    <t>CH44 8080 8009 5458 0365 0</t>
  </si>
  <si>
    <t>CH11 8080 8007 9947 6842 4</t>
  </si>
  <si>
    <t>Comptes / Rechnung  2021</t>
  </si>
  <si>
    <t>Budget  2022</t>
  </si>
  <si>
    <t>Comptes / Rechnung  2020</t>
  </si>
  <si>
    <t>Budget  2021</t>
  </si>
  <si>
    <t>Le caissier :</t>
  </si>
  <si>
    <t>Buchard Pascal</t>
  </si>
  <si>
    <t>Comptes / Rechnung  2019</t>
  </si>
  <si>
    <t>Budget  2020</t>
  </si>
  <si>
    <t>Débiteurs / Debitoren</t>
  </si>
  <si>
    <t>Médailles / Kranzen</t>
  </si>
  <si>
    <t>Cotis - Rappel / Beitr. Nachforderung</t>
  </si>
  <si>
    <t>Autres produits / Andere Erträge</t>
  </si>
  <si>
    <t>Cartes couronnes / Krankarten</t>
  </si>
  <si>
    <t>Tir comités romands  / W. Vorstandsschiessen</t>
  </si>
  <si>
    <t>Frais divers / Sonstige Kosten</t>
  </si>
  <si>
    <t>Passifs trans. / Trans. Passiven</t>
  </si>
  <si>
    <t>Actifs transitoires / Trans. Aktiven</t>
  </si>
  <si>
    <t>Capital propre / Eigenkapital</t>
  </si>
  <si>
    <t>Bénéfice reporté / Üvertr. Gewinn</t>
  </si>
  <si>
    <t>Capital au / Kapital am 01.01.2020</t>
  </si>
  <si>
    <t>Capital au / Kapital am 31.12.2021</t>
  </si>
  <si>
    <t>Perte reportée / Übertr. Verlust</t>
  </si>
  <si>
    <t>TOTAUX / SUMMEN</t>
  </si>
  <si>
    <t>Sous-totaux / Zwischensummen</t>
  </si>
  <si>
    <t>Résultat annuel / Jahr. Ergebniss</t>
  </si>
  <si>
    <t>Créanciers / Kreditoren</t>
  </si>
  <si>
    <t>Capital au / Kapital am 01.01.2021</t>
  </si>
  <si>
    <t>Résultat  / Ergäbniss 2020</t>
  </si>
  <si>
    <t>Capital au / Kapital am 31.12.2020</t>
  </si>
  <si>
    <t>Résultat  / Ergäbniss 2021</t>
  </si>
  <si>
    <t>Capital au / Kapital am 01.01.2018</t>
  </si>
  <si>
    <t>Résultat  / Ergäbniss 2018</t>
  </si>
  <si>
    <t>Capital au / Kapital am 31.12.2018</t>
  </si>
  <si>
    <t>Orsières, le 07 janvier 2022</t>
  </si>
  <si>
    <t>Donations / Spenden</t>
  </si>
  <si>
    <t>Budget  2023</t>
  </si>
  <si>
    <t>Nous relevons que l'exercice comptable 2016 boucle avec un excédent de recettes de Fr.1448.75</t>
  </si>
  <si>
    <t>et que le capital de notre Association s'élève à ce jour avec un montant de Fr.39066</t>
  </si>
  <si>
    <t>BILANS / BILANZEN</t>
  </si>
  <si>
    <t>Concours Individuel</t>
  </si>
  <si>
    <t>F300</t>
  </si>
  <si>
    <t>TA</t>
  </si>
  <si>
    <t>Groupes</t>
  </si>
  <si>
    <t>CI</t>
  </si>
  <si>
    <t>CSIV</t>
  </si>
  <si>
    <t>P50</t>
  </si>
  <si>
    <t>C50</t>
  </si>
  <si>
    <t>P25</t>
  </si>
  <si>
    <t>Totaux</t>
  </si>
  <si>
    <t>Coûts</t>
  </si>
  <si>
    <t>ASTV</t>
  </si>
  <si>
    <t>C50 Stand</t>
  </si>
  <si>
    <t>F300 Mun.</t>
  </si>
  <si>
    <t>F &amp; P Stand</t>
  </si>
  <si>
    <t>Repas Viège</t>
  </si>
  <si>
    <t>Repas Sion</t>
  </si>
  <si>
    <t>ASVTS</t>
  </si>
  <si>
    <t>Ventilation Tirs annuels, Concours individuel et CSIV</t>
  </si>
  <si>
    <t>F &amp; P Prix</t>
  </si>
  <si>
    <t>C50 Prix</t>
  </si>
  <si>
    <t>C50 Rép.</t>
  </si>
  <si>
    <t>Comptes / Rechnung  2023</t>
  </si>
  <si>
    <t>Orsières, le 07 mars 2024</t>
  </si>
  <si>
    <t>Capital au / Kapital am 01.01.2023</t>
  </si>
  <si>
    <t>Capital au / Kapital am 31.12.2023</t>
  </si>
  <si>
    <t>Comptes / Rechnung  2022</t>
  </si>
  <si>
    <t>Capital au / Kapital am 01.01.2022</t>
  </si>
  <si>
    <t>Capital au / Kapital am 31.12.2022</t>
  </si>
  <si>
    <t>Orsières, le 07 mars 2023</t>
  </si>
  <si>
    <t>Budget  2024</t>
  </si>
  <si>
    <t>Repas 19+20</t>
  </si>
  <si>
    <t>Cafet. 19+20</t>
  </si>
  <si>
    <t>Cafet. 29</t>
  </si>
  <si>
    <t>TOTAL TA+CI</t>
  </si>
  <si>
    <t>+980</t>
  </si>
  <si>
    <t>+1185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</si>
</sst>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C_H_F_-;\-* #,##0.00\ _C_H_F_-;_-* &quot;-&quot;??\ _C_H_F_-;_-@_-"/>
    <numFmt numFmtId="165" formatCode="_ * #,##0.00_ ;_ * \-#,##0.00_ ;_ * &quot;-&quot;??_ ;_ @_ "/>
    <numFmt numFmtId="166" formatCode="dd&quot;.&quot;mm&quot;.&quot;yyyy"/>
  </numFmts>
  <fonts count="22" x14ac:knownFonts="1"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  <charset val="1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5" fontId="1" fillId="0" borderId="0" applyBorder="0" applyAlignment="0" applyProtection="0"/>
    <xf numFmtId="0" fontId="19" fillId="0" borderId="0"/>
  </cellStyleXfs>
  <cellXfs count="21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2" xfId="0" applyFont="1" applyBorder="1"/>
    <xf numFmtId="2" fontId="2" fillId="0" borderId="3" xfId="0" applyNumberFormat="1" applyFont="1" applyBorder="1"/>
    <xf numFmtId="2" fontId="2" fillId="0" borderId="2" xfId="0" applyNumberFormat="1" applyFont="1" applyBorder="1"/>
    <xf numFmtId="2" fontId="2" fillId="0" borderId="4" xfId="0" applyNumberFormat="1" applyFont="1" applyBorder="1"/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/>
    <xf numFmtId="2" fontId="2" fillId="0" borderId="7" xfId="0" applyNumberFormat="1" applyFont="1" applyBorder="1"/>
    <xf numFmtId="2" fontId="2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20" xfId="0" applyNumberFormat="1" applyFont="1" applyBorder="1"/>
    <xf numFmtId="2" fontId="2" fillId="0" borderId="21" xfId="0" applyNumberFormat="1" applyFont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2" fontId="2" fillId="0" borderId="24" xfId="0" applyNumberFormat="1" applyFont="1" applyBorder="1"/>
    <xf numFmtId="2" fontId="2" fillId="0" borderId="25" xfId="0" applyNumberFormat="1" applyFont="1" applyBorder="1"/>
    <xf numFmtId="0" fontId="3" fillId="0" borderId="6" xfId="0" applyFont="1" applyBorder="1" applyAlignment="1">
      <alignment horizontal="center"/>
    </xf>
    <xf numFmtId="2" fontId="2" fillId="0" borderId="26" xfId="0" applyNumberFormat="1" applyFont="1" applyBorder="1"/>
    <xf numFmtId="2" fontId="2" fillId="0" borderId="27" xfId="0" applyNumberFormat="1" applyFont="1" applyBorder="1"/>
    <xf numFmtId="0" fontId="4" fillId="0" borderId="0" xfId="0" applyFont="1" applyAlignment="1">
      <alignment horizontal="center"/>
    </xf>
    <xf numFmtId="2" fontId="2" fillId="0" borderId="10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0" fontId="2" fillId="0" borderId="30" xfId="0" applyFont="1" applyBorder="1"/>
    <xf numFmtId="2" fontId="2" fillId="0" borderId="30" xfId="0" applyNumberFormat="1" applyFont="1" applyBorder="1"/>
    <xf numFmtId="2" fontId="2" fillId="0" borderId="31" xfId="0" applyNumberFormat="1" applyFont="1" applyBorder="1"/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32" xfId="0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9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4" fontId="2" fillId="0" borderId="5" xfId="0" applyNumberFormat="1" applyFont="1" applyBorder="1"/>
    <xf numFmtId="4" fontId="2" fillId="0" borderId="35" xfId="0" applyNumberFormat="1" applyFont="1" applyBorder="1"/>
    <xf numFmtId="4" fontId="2" fillId="0" borderId="27" xfId="0" applyNumberFormat="1" applyFont="1" applyBorder="1"/>
    <xf numFmtId="4" fontId="3" fillId="0" borderId="14" xfId="0" applyNumberFormat="1" applyFont="1" applyBorder="1"/>
    <xf numFmtId="4" fontId="2" fillId="0" borderId="36" xfId="0" applyNumberFormat="1" applyFont="1" applyBorder="1"/>
    <xf numFmtId="4" fontId="2" fillId="0" borderId="23" xfId="0" applyNumberFormat="1" applyFont="1" applyBorder="1"/>
    <xf numFmtId="4" fontId="2" fillId="0" borderId="17" xfId="0" applyNumberFormat="1" applyFont="1" applyBorder="1"/>
    <xf numFmtId="4" fontId="2" fillId="0" borderId="8" xfId="0" applyNumberFormat="1" applyFont="1" applyBorder="1"/>
    <xf numFmtId="2" fontId="2" fillId="0" borderId="37" xfId="0" applyNumberFormat="1" applyFont="1" applyBorder="1"/>
    <xf numFmtId="4" fontId="2" fillId="0" borderId="26" xfId="0" applyNumberFormat="1" applyFont="1" applyBorder="1"/>
    <xf numFmtId="4" fontId="2" fillId="0" borderId="10" xfId="0" applyNumberFormat="1" applyFont="1" applyBorder="1"/>
    <xf numFmtId="4" fontId="3" fillId="0" borderId="20" xfId="0" applyNumberFormat="1" applyFont="1" applyBorder="1"/>
    <xf numFmtId="4" fontId="2" fillId="0" borderId="38" xfId="0" applyNumberFormat="1" applyFont="1" applyBorder="1"/>
    <xf numFmtId="2" fontId="3" fillId="0" borderId="0" xfId="0" applyNumberFormat="1" applyFont="1" applyAlignment="1">
      <alignment horizontal="center"/>
    </xf>
    <xf numFmtId="4" fontId="3" fillId="0" borderId="13" xfId="0" applyNumberFormat="1" applyFont="1" applyBorder="1"/>
    <xf numFmtId="0" fontId="3" fillId="0" borderId="39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8" xfId="0" applyFont="1" applyBorder="1"/>
    <xf numFmtId="4" fontId="3" fillId="0" borderId="34" xfId="0" applyNumberFormat="1" applyFont="1" applyBorder="1"/>
    <xf numFmtId="4" fontId="3" fillId="0" borderId="22" xfId="0" applyNumberFormat="1" applyFont="1" applyBorder="1"/>
    <xf numFmtId="4" fontId="3" fillId="0" borderId="26" xfId="0" applyNumberFormat="1" applyFont="1" applyBorder="1"/>
    <xf numFmtId="0" fontId="3" fillId="0" borderId="22" xfId="0" applyFont="1" applyBorder="1" applyAlignment="1">
      <alignment horizontal="center"/>
    </xf>
    <xf numFmtId="0" fontId="3" fillId="0" borderId="10" xfId="0" applyFont="1" applyBorder="1"/>
    <xf numFmtId="4" fontId="2" fillId="0" borderId="40" xfId="0" applyNumberFormat="1" applyFont="1" applyBorder="1"/>
    <xf numFmtId="2" fontId="5" fillId="0" borderId="0" xfId="0" applyNumberFormat="1" applyFont="1"/>
    <xf numFmtId="2" fontId="0" fillId="0" borderId="0" xfId="0" applyNumberFormat="1"/>
    <xf numFmtId="4" fontId="3" fillId="0" borderId="27" xfId="0" applyNumberFormat="1" applyFont="1" applyBorder="1"/>
    <xf numFmtId="0" fontId="4" fillId="0" borderId="41" xfId="0" applyFont="1" applyBorder="1" applyAlignment="1">
      <alignment horizontal="center"/>
    </xf>
    <xf numFmtId="0" fontId="2" fillId="0" borderId="41" xfId="0" applyFont="1" applyBorder="1"/>
    <xf numFmtId="2" fontId="2" fillId="0" borderId="41" xfId="0" applyNumberFormat="1" applyFont="1" applyBorder="1"/>
    <xf numFmtId="0" fontId="3" fillId="0" borderId="41" xfId="0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4" fontId="2" fillId="0" borderId="41" xfId="0" applyNumberFormat="1" applyFont="1" applyBorder="1"/>
    <xf numFmtId="2" fontId="0" fillId="0" borderId="41" xfId="0" applyNumberFormat="1" applyBorder="1"/>
    <xf numFmtId="2" fontId="3" fillId="0" borderId="41" xfId="0" applyNumberFormat="1" applyFont="1" applyBorder="1"/>
    <xf numFmtId="4" fontId="3" fillId="0" borderId="41" xfId="0" applyNumberFormat="1" applyFont="1" applyBorder="1"/>
    <xf numFmtId="14" fontId="3" fillId="0" borderId="41" xfId="0" applyNumberFormat="1" applyFont="1" applyBorder="1" applyAlignment="1">
      <alignment horizontal="center"/>
    </xf>
    <xf numFmtId="0" fontId="3" fillId="0" borderId="41" xfId="0" applyFont="1" applyBorder="1"/>
    <xf numFmtId="0" fontId="0" fillId="0" borderId="1" xfId="0" applyBorder="1"/>
    <xf numFmtId="2" fontId="0" fillId="0" borderId="1" xfId="0" applyNumberFormat="1" applyBorder="1"/>
    <xf numFmtId="0" fontId="6" fillId="0" borderId="5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0" fillId="0" borderId="5" xfId="0" applyBorder="1"/>
    <xf numFmtId="0" fontId="6" fillId="0" borderId="39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6" fillId="0" borderId="39" xfId="0" applyNumberFormat="1" applyFont="1" applyBorder="1" applyAlignment="1">
      <alignment horizontal="center"/>
    </xf>
    <xf numFmtId="0" fontId="0" fillId="0" borderId="6" xfId="0" applyBorder="1"/>
    <xf numFmtId="0" fontId="8" fillId="0" borderId="42" xfId="0" applyFont="1" applyBorder="1"/>
    <xf numFmtId="2" fontId="8" fillId="0" borderId="42" xfId="0" applyNumberFormat="1" applyFont="1" applyBorder="1"/>
    <xf numFmtId="0" fontId="8" fillId="0" borderId="44" xfId="0" applyFont="1" applyBorder="1"/>
    <xf numFmtId="2" fontId="8" fillId="0" borderId="0" xfId="0" applyNumberFormat="1" applyFont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8" fillId="0" borderId="47" xfId="0" applyFont="1" applyBorder="1"/>
    <xf numFmtId="2" fontId="8" fillId="0" borderId="48" xfId="0" applyNumberFormat="1" applyFont="1" applyBorder="1"/>
    <xf numFmtId="0" fontId="8" fillId="0" borderId="48" xfId="0" applyFont="1" applyBorder="1"/>
    <xf numFmtId="2" fontId="8" fillId="0" borderId="49" xfId="0" applyNumberFormat="1" applyFont="1" applyBorder="1"/>
    <xf numFmtId="4" fontId="8" fillId="0" borderId="50" xfId="0" applyNumberFormat="1" applyFont="1" applyBorder="1"/>
    <xf numFmtId="4" fontId="8" fillId="0" borderId="46" xfId="0" applyNumberFormat="1" applyFont="1" applyBorder="1"/>
    <xf numFmtId="4" fontId="8" fillId="0" borderId="48" xfId="0" applyNumberFormat="1" applyFont="1" applyBorder="1"/>
    <xf numFmtId="4" fontId="8" fillId="0" borderId="47" xfId="0" applyNumberFormat="1" applyFont="1" applyBorder="1"/>
    <xf numFmtId="4" fontId="7" fillId="0" borderId="48" xfId="0" applyNumberFormat="1" applyFont="1" applyBorder="1"/>
    <xf numFmtId="4" fontId="8" fillId="0" borderId="43" xfId="0" applyNumberFormat="1" applyFont="1" applyBorder="1"/>
    <xf numFmtId="4" fontId="7" fillId="0" borderId="44" xfId="0" applyNumberFormat="1" applyFont="1" applyBorder="1"/>
    <xf numFmtId="4" fontId="8" fillId="0" borderId="51" xfId="0" applyNumberFormat="1" applyFont="1" applyBorder="1"/>
    <xf numFmtId="4" fontId="7" fillId="0" borderId="50" xfId="0" applyNumberFormat="1" applyFont="1" applyBorder="1"/>
    <xf numFmtId="0" fontId="8" fillId="0" borderId="52" xfId="0" applyFont="1" applyBorder="1"/>
    <xf numFmtId="4" fontId="8" fillId="0" borderId="45" xfId="0" applyNumberFormat="1" applyFont="1" applyBorder="1"/>
    <xf numFmtId="4" fontId="7" fillId="0" borderId="53" xfId="0" applyNumberFormat="1" applyFont="1" applyBorder="1"/>
    <xf numFmtId="0" fontId="7" fillId="0" borderId="43" xfId="0" applyFont="1" applyBorder="1" applyAlignment="1">
      <alignment horizontal="center"/>
    </xf>
    <xf numFmtId="0" fontId="8" fillId="0" borderId="53" xfId="0" applyFont="1" applyBorder="1"/>
    <xf numFmtId="0" fontId="7" fillId="0" borderId="48" xfId="0" applyFont="1" applyBorder="1"/>
    <xf numFmtId="0" fontId="8" fillId="0" borderId="0" xfId="0" applyFont="1"/>
    <xf numFmtId="4" fontId="7" fillId="0" borderId="0" xfId="0" applyNumberFormat="1" applyFont="1"/>
    <xf numFmtId="2" fontId="8" fillId="0" borderId="0" xfId="0" applyNumberFormat="1" applyFont="1"/>
    <xf numFmtId="4" fontId="8" fillId="0" borderId="0" xfId="0" applyNumberFormat="1" applyFont="1"/>
    <xf numFmtId="0" fontId="8" fillId="0" borderId="54" xfId="0" applyFont="1" applyBorder="1"/>
    <xf numFmtId="2" fontId="8" fillId="0" borderId="54" xfId="0" applyNumberFormat="1" applyFont="1" applyBorder="1"/>
    <xf numFmtId="4" fontId="8" fillId="0" borderId="54" xfId="0" applyNumberFormat="1" applyFont="1" applyBorder="1"/>
    <xf numFmtId="4" fontId="8" fillId="0" borderId="54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7" fillId="0" borderId="54" xfId="0" applyFont="1" applyBorder="1"/>
    <xf numFmtId="4" fontId="7" fillId="0" borderId="54" xfId="0" applyNumberFormat="1" applyFont="1" applyBorder="1"/>
    <xf numFmtId="0" fontId="10" fillId="0" borderId="54" xfId="0" applyFont="1" applyBorder="1"/>
    <xf numFmtId="4" fontId="10" fillId="0" borderId="54" xfId="0" applyNumberFormat="1" applyFont="1" applyBorder="1"/>
    <xf numFmtId="166" fontId="7" fillId="0" borderId="0" xfId="0" applyNumberFormat="1" applyFont="1" applyAlignment="1">
      <alignment horizontal="center"/>
    </xf>
    <xf numFmtId="165" fontId="8" fillId="0" borderId="54" xfId="1" applyFont="1" applyBorder="1"/>
    <xf numFmtId="165" fontId="8" fillId="0" borderId="0" xfId="1" applyFont="1" applyBorder="1"/>
    <xf numFmtId="165" fontId="11" fillId="0" borderId="54" xfId="1" applyFont="1" applyBorder="1" applyAlignment="1">
      <alignment horizontal="right" vertical="center" wrapText="1"/>
    </xf>
    <xf numFmtId="165" fontId="7" fillId="0" borderId="54" xfId="1" applyFont="1" applyBorder="1"/>
    <xf numFmtId="165" fontId="7" fillId="0" borderId="0" xfId="1" applyFont="1" applyBorder="1"/>
    <xf numFmtId="165" fontId="10" fillId="0" borderId="54" xfId="1" applyFont="1" applyBorder="1"/>
    <xf numFmtId="0" fontId="7" fillId="0" borderId="0" xfId="0" applyFont="1"/>
    <xf numFmtId="0" fontId="12" fillId="0" borderId="54" xfId="0" applyFont="1" applyBorder="1"/>
    <xf numFmtId="4" fontId="12" fillId="0" borderId="54" xfId="0" applyNumberFormat="1" applyFont="1" applyBorder="1"/>
    <xf numFmtId="4" fontId="12" fillId="0" borderId="0" xfId="0" applyNumberFormat="1" applyFont="1"/>
    <xf numFmtId="165" fontId="12" fillId="0" borderId="54" xfId="1" applyFont="1" applyBorder="1"/>
    <xf numFmtId="165" fontId="12" fillId="0" borderId="0" xfId="1" applyFont="1" applyBorder="1"/>
    <xf numFmtId="165" fontId="13" fillId="0" borderId="54" xfId="1" applyFont="1" applyBorder="1"/>
    <xf numFmtId="2" fontId="8" fillId="0" borderId="56" xfId="0" applyNumberFormat="1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165" fontId="14" fillId="0" borderId="54" xfId="1" applyFont="1" applyBorder="1"/>
    <xf numFmtId="0" fontId="15" fillId="0" borderId="54" xfId="0" applyFont="1" applyBorder="1"/>
    <xf numFmtId="0" fontId="8" fillId="0" borderId="5" xfId="0" applyFont="1" applyBorder="1"/>
    <xf numFmtId="0" fontId="8" fillId="0" borderId="57" xfId="0" applyFont="1" applyBorder="1"/>
    <xf numFmtId="0" fontId="14" fillId="0" borderId="54" xfId="0" applyFont="1" applyBorder="1"/>
    <xf numFmtId="0" fontId="13" fillId="0" borderId="54" xfId="0" applyFont="1" applyBorder="1"/>
    <xf numFmtId="0" fontId="0" fillId="0" borderId="54" xfId="0" applyBorder="1"/>
    <xf numFmtId="2" fontId="0" fillId="0" borderId="54" xfId="0" applyNumberFormat="1" applyBorder="1"/>
    <xf numFmtId="4" fontId="0" fillId="0" borderId="54" xfId="0" applyNumberFormat="1" applyBorder="1"/>
    <xf numFmtId="4" fontId="6" fillId="0" borderId="54" xfId="0" applyNumberFormat="1" applyFont="1" applyBorder="1"/>
    <xf numFmtId="4" fontId="6" fillId="0" borderId="58" xfId="0" applyNumberFormat="1" applyFont="1" applyBorder="1"/>
    <xf numFmtId="0" fontId="6" fillId="0" borderId="54" xfId="0" applyFont="1" applyBorder="1"/>
    <xf numFmtId="0" fontId="2" fillId="0" borderId="54" xfId="0" applyFont="1" applyBorder="1"/>
    <xf numFmtId="4" fontId="2" fillId="0" borderId="54" xfId="0" applyNumberFormat="1" applyFont="1" applyBorder="1"/>
    <xf numFmtId="4" fontId="3" fillId="0" borderId="54" xfId="0" applyNumberFormat="1" applyFont="1" applyBorder="1"/>
    <xf numFmtId="2" fontId="16" fillId="0" borderId="44" xfId="0" applyNumberFormat="1" applyFont="1" applyBorder="1" applyAlignment="1">
      <alignment horizontal="center"/>
    </xf>
    <xf numFmtId="2" fontId="16" fillId="0" borderId="56" xfId="0" applyNumberFormat="1" applyFont="1" applyBorder="1" applyAlignment="1">
      <alignment horizontal="center"/>
    </xf>
    <xf numFmtId="2" fontId="16" fillId="0" borderId="55" xfId="0" applyNumberFormat="1" applyFont="1" applyBorder="1" applyAlignment="1">
      <alignment horizontal="center"/>
    </xf>
    <xf numFmtId="2" fontId="2" fillId="0" borderId="54" xfId="0" applyNumberFormat="1" applyFont="1" applyBorder="1"/>
    <xf numFmtId="0" fontId="3" fillId="0" borderId="54" xfId="0" applyFont="1" applyBorder="1"/>
    <xf numFmtId="4" fontId="3" fillId="0" borderId="3" xfId="0" applyNumberFormat="1" applyFont="1" applyBorder="1"/>
    <xf numFmtId="4" fontId="8" fillId="0" borderId="59" xfId="0" applyNumberFormat="1" applyFont="1" applyBorder="1"/>
    <xf numFmtId="4" fontId="8" fillId="0" borderId="4" xfId="0" applyNumberFormat="1" applyFont="1" applyBorder="1"/>
    <xf numFmtId="0" fontId="8" fillId="0" borderId="46" xfId="0" applyFont="1" applyBorder="1"/>
    <xf numFmtId="4" fontId="8" fillId="0" borderId="42" xfId="0" applyNumberFormat="1" applyFont="1" applyBorder="1"/>
    <xf numFmtId="4" fontId="8" fillId="0" borderId="36" xfId="0" applyNumberFormat="1" applyFont="1" applyBorder="1"/>
    <xf numFmtId="4" fontId="8" fillId="0" borderId="2" xfId="0" applyNumberFormat="1" applyFont="1" applyBorder="1"/>
    <xf numFmtId="4" fontId="8" fillId="0" borderId="57" xfId="0" applyNumberFormat="1" applyFont="1" applyBorder="1"/>
    <xf numFmtId="4" fontId="0" fillId="0" borderId="0" xfId="0" applyNumberFormat="1"/>
    <xf numFmtId="0" fontId="15" fillId="0" borderId="0" xfId="0" applyFont="1"/>
    <xf numFmtId="4" fontId="15" fillId="0" borderId="0" xfId="0" applyNumberFormat="1" applyFont="1"/>
    <xf numFmtId="164" fontId="0" fillId="0" borderId="0" xfId="0" applyNumberFormat="1"/>
    <xf numFmtId="165" fontId="1" fillId="0" borderId="54" xfId="1" applyFont="1" applyBorder="1" applyAlignment="1">
      <alignment horizontal="right" vertical="center" wrapText="1"/>
    </xf>
    <xf numFmtId="4" fontId="13" fillId="0" borderId="54" xfId="0" applyNumberFormat="1" applyFont="1" applyBorder="1"/>
    <xf numFmtId="4" fontId="13" fillId="0" borderId="4" xfId="0" applyNumberFormat="1" applyFont="1" applyBorder="1"/>
    <xf numFmtId="0" fontId="18" fillId="0" borderId="60" xfId="2" applyFont="1" applyFill="1" applyBorder="1" applyAlignment="1">
      <alignment horizontal="right" wrapText="1"/>
    </xf>
    <xf numFmtId="4" fontId="1" fillId="0" borderId="0" xfId="0" applyNumberFormat="1" applyFont="1" applyFill="1"/>
    <xf numFmtId="4" fontId="15" fillId="0" borderId="0" xfId="0" applyNumberFormat="1" applyFont="1" applyFill="1"/>
    <xf numFmtId="0" fontId="1" fillId="0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6" fontId="7" fillId="0" borderId="43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/>
    <xf numFmtId="4" fontId="8" fillId="0" borderId="0" xfId="0" applyNumberFormat="1" applyFont="1" applyFill="1" applyBorder="1"/>
    <xf numFmtId="0" fontId="0" fillId="0" borderId="0" xfId="0" quotePrefix="1" applyAlignment="1">
      <alignment horizontal="right"/>
    </xf>
  </cellXfs>
  <cellStyles count="3">
    <cellStyle name="Milliers" xfId="1" builtinId="3"/>
    <cellStyle name="Normal" xfId="0" builtinId="0"/>
    <cellStyle name="Normal_2023" xfId="2" xr:uid="{AC19AE89-6CE4-403F-9B5B-C4E422AB9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opLeftCell="A4" workbookViewId="0"/>
  </sheetViews>
  <sheetFormatPr baseColWidth="10" defaultRowHeight="12.75" x14ac:dyDescent="0.2"/>
  <sheetData>
    <row r="1" spans="1:5" ht="15" x14ac:dyDescent="0.25">
      <c r="A1" s="3" t="s">
        <v>0</v>
      </c>
      <c r="B1" s="3"/>
      <c r="C1" s="3"/>
      <c r="D1" s="3"/>
      <c r="E1" s="3"/>
    </row>
    <row r="2" spans="1:5" ht="14.25" x14ac:dyDescent="0.2">
      <c r="A2" s="4"/>
      <c r="B2" s="5"/>
      <c r="C2" s="5"/>
      <c r="D2" s="5"/>
      <c r="E2" s="5"/>
    </row>
    <row r="3" spans="1:5" ht="14.25" x14ac:dyDescent="0.2">
      <c r="A3" s="6"/>
      <c r="B3" s="7"/>
      <c r="C3" s="7"/>
      <c r="D3" s="8"/>
      <c r="E3" s="9"/>
    </row>
    <row r="4" spans="1:5" ht="15" x14ac:dyDescent="0.25">
      <c r="A4" s="10" t="s">
        <v>1</v>
      </c>
      <c r="B4" s="10"/>
      <c r="C4" s="10"/>
      <c r="D4" s="11" t="s">
        <v>2</v>
      </c>
      <c r="E4" s="11"/>
    </row>
    <row r="5" spans="1:5" ht="14.25" x14ac:dyDescent="0.2">
      <c r="A5" s="12"/>
      <c r="B5" s="2"/>
      <c r="C5" s="2"/>
      <c r="D5" s="13"/>
      <c r="E5" s="14"/>
    </row>
    <row r="6" spans="1:5" ht="14.25" x14ac:dyDescent="0.2">
      <c r="A6" s="12"/>
      <c r="B6" s="15" t="s">
        <v>3</v>
      </c>
      <c r="C6" s="15" t="s">
        <v>4</v>
      </c>
      <c r="D6" s="16" t="s">
        <v>3</v>
      </c>
      <c r="E6" s="17" t="s">
        <v>4</v>
      </c>
    </row>
    <row r="7" spans="1:5" ht="14.25" x14ac:dyDescent="0.2">
      <c r="A7" s="12"/>
      <c r="B7" s="2"/>
      <c r="C7" s="2"/>
      <c r="D7" s="18"/>
      <c r="E7" s="19"/>
    </row>
    <row r="8" spans="1:5" ht="14.25" x14ac:dyDescent="0.2">
      <c r="A8" s="20" t="s">
        <v>5</v>
      </c>
      <c r="B8" s="21">
        <v>6164</v>
      </c>
      <c r="C8" s="22"/>
      <c r="D8" s="21">
        <v>8000</v>
      </c>
      <c r="E8" s="23"/>
    </row>
    <row r="9" spans="1:5" ht="14.25" x14ac:dyDescent="0.2">
      <c r="A9" s="20" t="s">
        <v>6</v>
      </c>
      <c r="B9" s="21">
        <v>500</v>
      </c>
      <c r="C9" s="22"/>
      <c r="D9" s="21">
        <v>500</v>
      </c>
      <c r="E9" s="23"/>
    </row>
    <row r="10" spans="1:5" ht="14.25" x14ac:dyDescent="0.2">
      <c r="A10" s="20" t="s">
        <v>7</v>
      </c>
      <c r="B10" s="21">
        <v>50</v>
      </c>
      <c r="C10" s="22"/>
      <c r="D10" s="21"/>
      <c r="E10" s="23"/>
    </row>
    <row r="11" spans="1:5" ht="14.25" x14ac:dyDescent="0.2">
      <c r="A11" s="20" t="s">
        <v>8</v>
      </c>
      <c r="B11" s="21">
        <v>307.8</v>
      </c>
      <c r="C11" s="22"/>
      <c r="D11" s="21">
        <v>400</v>
      </c>
      <c r="E11" s="23"/>
    </row>
    <row r="12" spans="1:5" ht="14.25" x14ac:dyDescent="0.2">
      <c r="A12" s="20" t="s">
        <v>9</v>
      </c>
      <c r="B12" s="21">
        <v>271.60000000000002</v>
      </c>
      <c r="C12" s="22"/>
      <c r="D12" s="21">
        <v>200</v>
      </c>
      <c r="E12" s="23"/>
    </row>
    <row r="13" spans="1:5" ht="14.25" x14ac:dyDescent="0.2">
      <c r="A13" s="20" t="s">
        <v>10</v>
      </c>
      <c r="B13" s="21">
        <v>3057.3</v>
      </c>
      <c r="C13" s="22"/>
      <c r="D13" s="21">
        <v>2500</v>
      </c>
      <c r="E13" s="23"/>
    </row>
    <row r="14" spans="1:5" ht="14.25" x14ac:dyDescent="0.2">
      <c r="A14" s="20"/>
      <c r="B14" s="21"/>
      <c r="C14" s="22"/>
      <c r="D14" s="21"/>
      <c r="E14" s="23"/>
    </row>
    <row r="15" spans="1:5" ht="14.25" x14ac:dyDescent="0.2">
      <c r="A15" s="20" t="s">
        <v>11</v>
      </c>
      <c r="B15" s="21"/>
      <c r="C15" s="22">
        <v>2912.3</v>
      </c>
      <c r="D15" s="21"/>
      <c r="E15" s="23">
        <v>3000</v>
      </c>
    </row>
    <row r="16" spans="1:5" ht="14.25" x14ac:dyDescent="0.2">
      <c r="A16" s="20" t="s">
        <v>12</v>
      </c>
      <c r="B16" s="21"/>
      <c r="C16" s="22">
        <v>2000.6</v>
      </c>
      <c r="D16" s="21"/>
      <c r="E16" s="23">
        <v>2000</v>
      </c>
    </row>
    <row r="17" spans="1:5" ht="14.25" x14ac:dyDescent="0.2">
      <c r="A17" s="20" t="s">
        <v>13</v>
      </c>
      <c r="B17" s="21"/>
      <c r="C17" s="22">
        <v>475</v>
      </c>
      <c r="D17" s="21"/>
      <c r="E17" s="23">
        <v>600</v>
      </c>
    </row>
    <row r="18" spans="1:5" ht="14.25" x14ac:dyDescent="0.2">
      <c r="A18" s="20" t="s">
        <v>14</v>
      </c>
      <c r="B18" s="21"/>
      <c r="C18" s="22">
        <v>454.5</v>
      </c>
      <c r="D18" s="21"/>
      <c r="E18" s="23">
        <v>600</v>
      </c>
    </row>
    <row r="19" spans="1:5" ht="14.25" x14ac:dyDescent="0.2">
      <c r="A19" s="20" t="s">
        <v>15</v>
      </c>
      <c r="B19" s="21"/>
      <c r="C19" s="22">
        <v>872</v>
      </c>
      <c r="D19" s="21"/>
      <c r="E19" s="23">
        <v>850</v>
      </c>
    </row>
    <row r="20" spans="1:5" ht="14.25" x14ac:dyDescent="0.2">
      <c r="A20" s="20" t="s">
        <v>16</v>
      </c>
      <c r="B20" s="21"/>
      <c r="C20" s="22">
        <v>50.6</v>
      </c>
      <c r="D20" s="21"/>
      <c r="E20" s="23">
        <v>100</v>
      </c>
    </row>
    <row r="21" spans="1:5" ht="14.25" x14ac:dyDescent="0.2">
      <c r="A21" s="20" t="s">
        <v>17</v>
      </c>
      <c r="B21" s="21"/>
      <c r="C21" s="22">
        <v>440</v>
      </c>
      <c r="D21" s="21"/>
      <c r="E21" s="23">
        <v>500</v>
      </c>
    </row>
    <row r="22" spans="1:5" ht="14.25" x14ac:dyDescent="0.2">
      <c r="A22" s="20" t="s">
        <v>7</v>
      </c>
      <c r="B22" s="21"/>
      <c r="C22" s="22">
        <v>200</v>
      </c>
      <c r="D22" s="21"/>
      <c r="E22" s="23">
        <v>200</v>
      </c>
    </row>
    <row r="23" spans="1:5" ht="14.25" x14ac:dyDescent="0.2">
      <c r="A23" s="20" t="s">
        <v>18</v>
      </c>
      <c r="B23" s="24"/>
      <c r="C23" s="25">
        <v>625.4</v>
      </c>
      <c r="D23" s="24"/>
      <c r="E23" s="26">
        <v>800</v>
      </c>
    </row>
    <row r="24" spans="1:5" ht="14.25" x14ac:dyDescent="0.2">
      <c r="A24" s="20"/>
      <c r="B24" s="27">
        <f>SUM(B8:B23)</f>
        <v>10350.700000000001</v>
      </c>
      <c r="C24" s="28">
        <f>SUM(C8:C23)</f>
        <v>8030.4</v>
      </c>
      <c r="D24" s="29">
        <f>SUM(D8:D23)</f>
        <v>11600</v>
      </c>
      <c r="E24" s="30">
        <f>SUM(E8:E23)</f>
        <v>8650</v>
      </c>
    </row>
    <row r="25" spans="1:5" ht="14.25" x14ac:dyDescent="0.2">
      <c r="A25" s="20" t="s">
        <v>19</v>
      </c>
      <c r="B25" s="31"/>
      <c r="C25" s="32">
        <v>2320.3000000000002</v>
      </c>
      <c r="D25" s="33"/>
      <c r="E25" s="26">
        <f>D24-E24</f>
        <v>2950</v>
      </c>
    </row>
    <row r="26" spans="1:5" ht="14.25" x14ac:dyDescent="0.2">
      <c r="A26" s="20"/>
      <c r="B26" s="27">
        <f>SUM(B24)</f>
        <v>10350.700000000001</v>
      </c>
      <c r="C26" s="34">
        <f>SUM(C24:C25)</f>
        <v>10350.700000000001</v>
      </c>
      <c r="D26" s="29">
        <f>SUM(D24:D25)</f>
        <v>11600</v>
      </c>
      <c r="E26" s="35">
        <f>SUM(E24:E25)</f>
        <v>11600</v>
      </c>
    </row>
    <row r="28" spans="1:5" ht="14.25" x14ac:dyDescent="0.2">
      <c r="A28" s="6"/>
      <c r="B28" s="7"/>
      <c r="C28" s="9"/>
    </row>
    <row r="29" spans="1:5" ht="15" x14ac:dyDescent="0.25">
      <c r="A29" s="36" t="s">
        <v>20</v>
      </c>
      <c r="B29" s="36"/>
      <c r="C29" s="36"/>
    </row>
    <row r="30" spans="1:5" ht="14.25" x14ac:dyDescent="0.2">
      <c r="A30" s="12"/>
      <c r="B30" s="2"/>
      <c r="C30" s="14"/>
    </row>
    <row r="31" spans="1:5" ht="14.25" x14ac:dyDescent="0.2">
      <c r="A31" s="12"/>
      <c r="B31" s="15" t="s">
        <v>21</v>
      </c>
      <c r="C31" s="17" t="s">
        <v>22</v>
      </c>
    </row>
    <row r="32" spans="1:5" ht="14.25" x14ac:dyDescent="0.2">
      <c r="A32" s="12"/>
      <c r="B32" s="2"/>
      <c r="C32" s="14"/>
    </row>
    <row r="33" spans="1:5" ht="14.25" x14ac:dyDescent="0.2">
      <c r="A33" s="20" t="s">
        <v>23</v>
      </c>
      <c r="B33" s="21">
        <v>834.7</v>
      </c>
      <c r="C33" s="23"/>
    </row>
    <row r="34" spans="1:5" ht="14.25" x14ac:dyDescent="0.2">
      <c r="A34" s="20" t="s">
        <v>24</v>
      </c>
      <c r="B34" s="21">
        <v>4241.25</v>
      </c>
      <c r="C34" s="23"/>
    </row>
    <row r="35" spans="1:5" ht="14.25" x14ac:dyDescent="0.2">
      <c r="A35" s="20" t="s">
        <v>25</v>
      </c>
      <c r="B35" s="21">
        <v>20164.849999999999</v>
      </c>
      <c r="C35" s="23"/>
    </row>
    <row r="36" spans="1:5" ht="14.25" x14ac:dyDescent="0.2">
      <c r="A36" s="20" t="s">
        <v>26</v>
      </c>
      <c r="B36" s="21">
        <v>415.8</v>
      </c>
      <c r="C36" s="23"/>
    </row>
    <row r="37" spans="1:5" ht="14.25" x14ac:dyDescent="0.2">
      <c r="A37" s="20"/>
      <c r="B37" s="21"/>
      <c r="C37" s="23"/>
    </row>
    <row r="38" spans="1:5" ht="14.25" x14ac:dyDescent="0.2">
      <c r="A38" s="20" t="s">
        <v>27</v>
      </c>
      <c r="B38" s="21"/>
      <c r="C38" s="37">
        <v>23336.3</v>
      </c>
    </row>
    <row r="39" spans="1:5" ht="14.25" x14ac:dyDescent="0.2">
      <c r="A39" s="20" t="s">
        <v>19</v>
      </c>
      <c r="B39" s="31"/>
      <c r="C39" s="32">
        <v>2320.3000000000002</v>
      </c>
    </row>
    <row r="40" spans="1:5" ht="14.25" x14ac:dyDescent="0.2">
      <c r="A40" s="20"/>
      <c r="B40" s="27">
        <f>SUM(B33:B38)</f>
        <v>25656.6</v>
      </c>
      <c r="C40" s="38">
        <f>SUM(C38:C39)</f>
        <v>25656.6</v>
      </c>
    </row>
    <row r="42" spans="1:5" ht="14.25" x14ac:dyDescent="0.2">
      <c r="A42" s="1" t="s">
        <v>28</v>
      </c>
    </row>
    <row r="44" spans="1:5" ht="15" x14ac:dyDescent="0.25">
      <c r="A44" s="3" t="s">
        <v>29</v>
      </c>
      <c r="B44" s="3"/>
      <c r="C44" s="3"/>
      <c r="D44" s="3"/>
      <c r="E44" s="3"/>
    </row>
    <row r="46" spans="1:5" ht="14.25" x14ac:dyDescent="0.2">
      <c r="A46" s="1" t="s">
        <v>30</v>
      </c>
    </row>
    <row r="47" spans="1:5" ht="14.25" x14ac:dyDescent="0.2">
      <c r="A47" s="1" t="s">
        <v>31</v>
      </c>
    </row>
    <row r="48" spans="1:5" ht="14.25" x14ac:dyDescent="0.2">
      <c r="A48" s="1" t="s">
        <v>32</v>
      </c>
    </row>
    <row r="49" spans="1:4" ht="14.25" x14ac:dyDescent="0.2">
      <c r="A49" s="1" t="s">
        <v>33</v>
      </c>
    </row>
    <row r="50" spans="1:4" ht="14.25" x14ac:dyDescent="0.2">
      <c r="A50" s="1" t="s">
        <v>34</v>
      </c>
    </row>
    <row r="51" spans="1:4" ht="14.25" x14ac:dyDescent="0.2">
      <c r="A51" s="1" t="s">
        <v>35</v>
      </c>
    </row>
    <row r="52" spans="1:4" ht="14.25" x14ac:dyDescent="0.2">
      <c r="A52" s="1" t="s">
        <v>36</v>
      </c>
    </row>
    <row r="53" spans="1:4" ht="14.25" x14ac:dyDescent="0.2">
      <c r="A53" s="1" t="s">
        <v>37</v>
      </c>
    </row>
    <row r="54" spans="1:4" ht="14.25" x14ac:dyDescent="0.2">
      <c r="A54" s="1" t="s">
        <v>38</v>
      </c>
    </row>
    <row r="55" spans="1:4" ht="14.25" x14ac:dyDescent="0.2">
      <c r="A55" s="1" t="s">
        <v>39</v>
      </c>
    </row>
    <row r="57" spans="1:4" ht="14.25" x14ac:dyDescent="0.2">
      <c r="A57" s="1" t="s">
        <v>40</v>
      </c>
      <c r="C57" s="2" t="s">
        <v>41</v>
      </c>
    </row>
    <row r="58" spans="1:4" ht="14.25" x14ac:dyDescent="0.2">
      <c r="B58" s="2" t="s">
        <v>42</v>
      </c>
      <c r="D58" s="2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4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169</v>
      </c>
      <c r="B4" s="10"/>
      <c r="C4" s="10"/>
      <c r="D4" s="11" t="s">
        <v>170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8405</v>
      </c>
      <c r="C8" s="49"/>
      <c r="D8" s="48">
        <v>8500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71</v>
      </c>
      <c r="B10" s="48">
        <v>151.44999999999999</v>
      </c>
      <c r="C10" s="49"/>
      <c r="D10" s="48">
        <v>120</v>
      </c>
      <c r="E10" s="50"/>
    </row>
    <row r="11" spans="1:5" ht="14.25" x14ac:dyDescent="0.2">
      <c r="A11" s="20" t="s">
        <v>72</v>
      </c>
      <c r="B11" s="48">
        <v>109.25</v>
      </c>
      <c r="C11" s="49"/>
      <c r="D11" s="48">
        <v>100</v>
      </c>
      <c r="E11" s="50"/>
    </row>
    <row r="12" spans="1:5" ht="14.25" x14ac:dyDescent="0.2">
      <c r="A12" s="20" t="s">
        <v>73</v>
      </c>
      <c r="B12" s="48">
        <v>1276.2</v>
      </c>
      <c r="C12" s="49"/>
      <c r="D12" s="48">
        <v>1300</v>
      </c>
      <c r="E12" s="50"/>
    </row>
    <row r="13" spans="1:5" ht="14.25" x14ac:dyDescent="0.2">
      <c r="A13" s="20"/>
      <c r="B13" s="48"/>
      <c r="C13" s="49"/>
      <c r="D13" s="48"/>
      <c r="E13" s="50"/>
    </row>
    <row r="14" spans="1:5" ht="14.25" x14ac:dyDescent="0.2">
      <c r="A14" s="20" t="s">
        <v>74</v>
      </c>
      <c r="B14" s="48"/>
      <c r="C14" s="49">
        <v>2177.15</v>
      </c>
      <c r="D14" s="48"/>
      <c r="E14" s="50">
        <v>2200</v>
      </c>
    </row>
    <row r="15" spans="1:5" ht="14.25" x14ac:dyDescent="0.2">
      <c r="A15" s="20" t="s">
        <v>75</v>
      </c>
      <c r="B15" s="48"/>
      <c r="C15" s="49">
        <v>2414.5</v>
      </c>
      <c r="D15" s="48"/>
      <c r="E15" s="50">
        <v>1900</v>
      </c>
    </row>
    <row r="16" spans="1:5" ht="14.25" x14ac:dyDescent="0.2">
      <c r="A16" s="20" t="s">
        <v>76</v>
      </c>
      <c r="B16" s="48"/>
      <c r="C16" s="49">
        <v>1058</v>
      </c>
      <c r="D16" s="48"/>
      <c r="E16" s="50">
        <v>1000</v>
      </c>
    </row>
    <row r="17" spans="1:5" ht="14.25" x14ac:dyDescent="0.2">
      <c r="A17" s="20" t="s">
        <v>77</v>
      </c>
      <c r="B17" s="48"/>
      <c r="C17" s="49">
        <v>2320.3000000000002</v>
      </c>
      <c r="D17" s="48"/>
      <c r="E17" s="50">
        <v>1600</v>
      </c>
    </row>
    <row r="18" spans="1:5" ht="14.25" x14ac:dyDescent="0.2">
      <c r="A18" s="20" t="s">
        <v>78</v>
      </c>
      <c r="B18" s="48"/>
      <c r="C18" s="49">
        <v>700</v>
      </c>
      <c r="D18" s="48"/>
      <c r="E18" s="50">
        <v>670</v>
      </c>
    </row>
    <row r="19" spans="1:5" ht="14.25" x14ac:dyDescent="0.2">
      <c r="A19" s="20" t="s">
        <v>79</v>
      </c>
      <c r="B19" s="48"/>
      <c r="C19" s="49">
        <v>83.2</v>
      </c>
      <c r="D19" s="48"/>
      <c r="E19" s="50">
        <v>60</v>
      </c>
    </row>
    <row r="20" spans="1:5" ht="14.25" x14ac:dyDescent="0.2">
      <c r="A20" s="20" t="s">
        <v>80</v>
      </c>
      <c r="B20" s="48"/>
      <c r="C20" s="49">
        <v>562</v>
      </c>
      <c r="D20" s="48"/>
      <c r="E20" s="50">
        <v>0</v>
      </c>
    </row>
    <row r="21" spans="1:5" ht="14.25" x14ac:dyDescent="0.2">
      <c r="A21" s="20" t="s">
        <v>81</v>
      </c>
      <c r="B21" s="48"/>
      <c r="C21" s="49">
        <v>1054</v>
      </c>
      <c r="D21" s="48"/>
      <c r="E21" s="50">
        <v>800</v>
      </c>
    </row>
    <row r="22" spans="1:5" ht="14.25" x14ac:dyDescent="0.2">
      <c r="A22" s="51"/>
      <c r="B22" s="55">
        <f>SUM(B8:B21)</f>
        <v>10441.900000000001</v>
      </c>
      <c r="C22" s="56">
        <f>SUM(C14:C21)</f>
        <v>10369.150000000001</v>
      </c>
      <c r="D22" s="55">
        <f>SUM(D8:D21)</f>
        <v>10520</v>
      </c>
      <c r="E22" s="57">
        <f>SUM(E14:E21)</f>
        <v>8230</v>
      </c>
    </row>
    <row r="23" spans="1:5" ht="15" x14ac:dyDescent="0.25">
      <c r="A23" s="51" t="s">
        <v>83</v>
      </c>
      <c r="B23" s="58"/>
      <c r="C23" s="79">
        <f>B22-C22</f>
        <v>72.75</v>
      </c>
      <c r="D23" s="59"/>
      <c r="E23" s="60">
        <f>D22-E22</f>
        <v>2290</v>
      </c>
    </row>
    <row r="24" spans="1:5" ht="14.25" x14ac:dyDescent="0.2">
      <c r="A24" s="20" t="s">
        <v>84</v>
      </c>
      <c r="B24" s="52"/>
      <c r="C24" s="62"/>
      <c r="D24" s="63"/>
      <c r="E24" s="54"/>
    </row>
    <row r="25" spans="1:5" ht="14.25" x14ac:dyDescent="0.2">
      <c r="A25" s="51"/>
      <c r="B25" s="64">
        <f>SUM(B22)</f>
        <v>10441.900000000001</v>
      </c>
      <c r="C25" s="64">
        <f>SUM(C22:C23)</f>
        <v>10441.900000000001</v>
      </c>
      <c r="D25" s="65">
        <f>SUM(D22:D24)</f>
        <v>10520</v>
      </c>
      <c r="E25" s="57">
        <f>SUM(E22:E23)</f>
        <v>10520</v>
      </c>
    </row>
    <row r="26" spans="1:5" ht="14.25" x14ac:dyDescent="0.2">
      <c r="A26" s="43"/>
      <c r="B26" s="44"/>
      <c r="C26" s="44"/>
      <c r="D26" s="66"/>
      <c r="E26" s="66"/>
    </row>
    <row r="27" spans="1:5" ht="15" x14ac:dyDescent="0.25">
      <c r="A27" s="73" t="s">
        <v>102</v>
      </c>
      <c r="B27" s="74">
        <v>40544</v>
      </c>
      <c r="C27" s="74"/>
      <c r="D27" s="75">
        <v>40908</v>
      </c>
      <c r="E27" s="75"/>
    </row>
    <row r="28" spans="1:5" ht="14.25" x14ac:dyDescent="0.2">
      <c r="A28" s="76"/>
      <c r="B28" s="15" t="s">
        <v>21</v>
      </c>
      <c r="C28" s="17" t="s">
        <v>22</v>
      </c>
      <c r="D28" s="15" t="s">
        <v>21</v>
      </c>
      <c r="E28" s="17" t="s">
        <v>22</v>
      </c>
    </row>
    <row r="29" spans="1:5" ht="14.25" x14ac:dyDescent="0.2">
      <c r="A29" s="76"/>
      <c r="B29" s="15" t="s">
        <v>86</v>
      </c>
      <c r="C29" s="17" t="s">
        <v>87</v>
      </c>
      <c r="D29" s="15" t="s">
        <v>86</v>
      </c>
      <c r="E29" s="17" t="s">
        <v>87</v>
      </c>
    </row>
    <row r="30" spans="1:5" ht="14.25" x14ac:dyDescent="0.2">
      <c r="A30" s="77"/>
      <c r="B30" s="2"/>
      <c r="C30" s="14"/>
      <c r="D30" s="18"/>
      <c r="E30" s="19"/>
    </row>
    <row r="31" spans="1:5" ht="14.25" x14ac:dyDescent="0.2">
      <c r="A31" s="20" t="s">
        <v>88</v>
      </c>
      <c r="B31" s="48">
        <v>1309.8</v>
      </c>
      <c r="C31" s="50"/>
      <c r="D31" s="48">
        <v>1942.9</v>
      </c>
      <c r="E31" s="50"/>
    </row>
    <row r="32" spans="1:5" ht="14.25" x14ac:dyDescent="0.2">
      <c r="A32" s="20" t="s">
        <v>24</v>
      </c>
      <c r="B32" s="48">
        <v>2017.65</v>
      </c>
      <c r="C32" s="50"/>
      <c r="D32" s="48">
        <v>1704.65</v>
      </c>
      <c r="E32" s="50"/>
    </row>
    <row r="33" spans="1:5" ht="14.25" x14ac:dyDescent="0.2">
      <c r="A33" s="20" t="s">
        <v>25</v>
      </c>
      <c r="B33" s="48">
        <v>17407.3</v>
      </c>
      <c r="C33" s="50"/>
      <c r="D33" s="48">
        <v>17554.45</v>
      </c>
      <c r="E33" s="50"/>
    </row>
    <row r="34" spans="1:5" ht="14.25" x14ac:dyDescent="0.2">
      <c r="A34" s="20" t="s">
        <v>103</v>
      </c>
      <c r="B34" s="48">
        <v>529</v>
      </c>
      <c r="C34" s="50"/>
      <c r="D34" s="48">
        <v>136.25</v>
      </c>
      <c r="E34" s="50"/>
    </row>
    <row r="35" spans="1:5" ht="14.25" x14ac:dyDescent="0.2">
      <c r="A35" s="20" t="s">
        <v>26</v>
      </c>
      <c r="B35" s="48">
        <v>493.5</v>
      </c>
      <c r="C35" s="50"/>
      <c r="D35" s="48">
        <v>491.75</v>
      </c>
      <c r="E35" s="50"/>
    </row>
    <row r="36" spans="1:5" ht="14.25" x14ac:dyDescent="0.2">
      <c r="A36" s="20"/>
      <c r="B36" s="48"/>
      <c r="C36" s="50"/>
      <c r="D36" s="48"/>
      <c r="E36" s="50"/>
    </row>
    <row r="37" spans="1:5" ht="14.25" x14ac:dyDescent="0.2">
      <c r="A37" s="20" t="s">
        <v>171</v>
      </c>
      <c r="B37" s="48"/>
      <c r="C37" s="60">
        <v>21757.25</v>
      </c>
      <c r="D37" s="48"/>
      <c r="E37" s="50">
        <v>21757.25</v>
      </c>
    </row>
    <row r="38" spans="1:5" ht="14.25" x14ac:dyDescent="0.2">
      <c r="A38" s="20"/>
      <c r="B38" s="48"/>
      <c r="C38" s="67"/>
      <c r="D38" s="48"/>
      <c r="E38" s="67"/>
    </row>
    <row r="39" spans="1:5" ht="15" x14ac:dyDescent="0.25">
      <c r="A39" s="51" t="s">
        <v>83</v>
      </c>
      <c r="B39" s="68"/>
      <c r="C39" s="50"/>
      <c r="D39" s="68"/>
      <c r="E39" s="79">
        <v>72.75</v>
      </c>
    </row>
    <row r="40" spans="1:5" ht="14.25" x14ac:dyDescent="0.2">
      <c r="A40" s="20" t="s">
        <v>84</v>
      </c>
      <c r="B40" s="48"/>
      <c r="C40" s="60"/>
      <c r="D40" s="48"/>
      <c r="E40" s="60"/>
    </row>
    <row r="41" spans="1:5" ht="14.25" x14ac:dyDescent="0.2">
      <c r="A41" s="20" t="s">
        <v>91</v>
      </c>
      <c r="B41" s="52"/>
      <c r="C41" s="54"/>
      <c r="D41" s="52"/>
      <c r="E41" s="67"/>
    </row>
    <row r="42" spans="1:5" ht="15" x14ac:dyDescent="0.25">
      <c r="A42" s="82" t="s">
        <v>172</v>
      </c>
      <c r="B42" s="64">
        <f>SUM(B31:B41)</f>
        <v>21757.25</v>
      </c>
      <c r="C42" s="70">
        <f>SUM(C37:C41)</f>
        <v>21757.25</v>
      </c>
      <c r="D42" s="65">
        <f>SUM(D31:D41)</f>
        <v>21830</v>
      </c>
      <c r="E42" s="79">
        <f>SUM(E37:E40)</f>
        <v>21830</v>
      </c>
    </row>
    <row r="44" spans="1:5" ht="14.25" x14ac:dyDescent="0.2">
      <c r="A44" s="1" t="s">
        <v>173</v>
      </c>
      <c r="C44" s="2" t="s">
        <v>93</v>
      </c>
    </row>
    <row r="46" spans="1:5" ht="15" x14ac:dyDescent="0.25">
      <c r="A46" s="3" t="s">
        <v>174</v>
      </c>
      <c r="B46" s="3"/>
      <c r="C46" s="3"/>
      <c r="D46" s="3"/>
      <c r="E46" s="3"/>
    </row>
    <row r="47" spans="1:5" ht="15" x14ac:dyDescent="0.25">
      <c r="A47" s="3"/>
      <c r="B47" s="71"/>
      <c r="C47" s="71"/>
      <c r="D47" s="71"/>
      <c r="E47" s="71"/>
    </row>
    <row r="48" spans="1:5" ht="14.25" x14ac:dyDescent="0.2">
      <c r="A48" s="1" t="s">
        <v>175</v>
      </c>
    </row>
    <row r="49" spans="1:4" ht="14.25" x14ac:dyDescent="0.2">
      <c r="A49" s="1" t="s">
        <v>176</v>
      </c>
    </row>
    <row r="51" spans="1:4" ht="14.25" x14ac:dyDescent="0.2">
      <c r="A51" s="1" t="s">
        <v>177</v>
      </c>
    </row>
    <row r="52" spans="1:4" ht="14.25" x14ac:dyDescent="0.2">
      <c r="A52" s="1" t="s">
        <v>178</v>
      </c>
    </row>
    <row r="53" spans="1:4" ht="14.25" x14ac:dyDescent="0.2">
      <c r="A53" s="1" t="s">
        <v>179</v>
      </c>
    </row>
    <row r="55" spans="1:4" ht="14.25" x14ac:dyDescent="0.2">
      <c r="A55" s="1" t="s">
        <v>180</v>
      </c>
    </row>
    <row r="56" spans="1:4" ht="14.25" x14ac:dyDescent="0.2">
      <c r="A56" s="1" t="s">
        <v>181</v>
      </c>
    </row>
    <row r="57" spans="1:4" ht="14.25" x14ac:dyDescent="0.2">
      <c r="A57" s="1" t="s">
        <v>182</v>
      </c>
    </row>
    <row r="59" spans="1:4" ht="14.25" x14ac:dyDescent="0.2">
      <c r="A59" s="1" t="s">
        <v>183</v>
      </c>
    </row>
    <row r="60" spans="1:4" ht="14.25" x14ac:dyDescent="0.2">
      <c r="A60" s="1" t="s">
        <v>184</v>
      </c>
    </row>
    <row r="62" spans="1:4" ht="14.25" x14ac:dyDescent="0.2">
      <c r="A62" s="1" t="s">
        <v>185</v>
      </c>
    </row>
    <row r="64" spans="1:4" ht="14.25" x14ac:dyDescent="0.2">
      <c r="A64" s="1" t="s">
        <v>41</v>
      </c>
      <c r="B64" s="2" t="s">
        <v>186</v>
      </c>
      <c r="D64" s="2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9"/>
  <sheetViews>
    <sheetView topLeftCell="A22" workbookViewId="0"/>
  </sheetViews>
  <sheetFormatPr baseColWidth="10" defaultRowHeight="12.75" x14ac:dyDescent="0.2"/>
  <sheetData>
    <row r="1" spans="1:6" ht="18" x14ac:dyDescent="0.25">
      <c r="A1" s="39" t="s">
        <v>44</v>
      </c>
      <c r="B1" s="39"/>
      <c r="C1" s="39"/>
      <c r="D1" s="39"/>
      <c r="E1" s="39"/>
      <c r="F1" s="84"/>
    </row>
    <row r="2" spans="1:6" ht="18" x14ac:dyDescent="0.25">
      <c r="A2" s="39" t="s">
        <v>45</v>
      </c>
      <c r="B2" s="39"/>
      <c r="C2" s="39"/>
      <c r="D2" s="39"/>
      <c r="E2" s="39"/>
      <c r="F2" s="84"/>
    </row>
    <row r="3" spans="1:6" ht="14.25" x14ac:dyDescent="0.2">
      <c r="A3" s="4"/>
      <c r="B3" s="5"/>
      <c r="C3" s="5"/>
      <c r="D3" s="5"/>
      <c r="E3" s="5"/>
    </row>
    <row r="4" spans="1:6" ht="15" x14ac:dyDescent="0.25">
      <c r="A4" s="10" t="s">
        <v>187</v>
      </c>
      <c r="B4" s="10"/>
      <c r="C4" s="10"/>
      <c r="D4" s="11" t="s">
        <v>188</v>
      </c>
      <c r="E4" s="11"/>
    </row>
    <row r="5" spans="1:6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6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6" ht="14.25" x14ac:dyDescent="0.2">
      <c r="A7" s="12"/>
      <c r="B7" s="15"/>
      <c r="C7" s="15"/>
      <c r="D7" s="46"/>
      <c r="E7" s="47"/>
    </row>
    <row r="8" spans="1:6" ht="14.25" x14ac:dyDescent="0.2">
      <c r="A8" s="20" t="s">
        <v>68</v>
      </c>
      <c r="B8" s="48">
        <v>7290</v>
      </c>
      <c r="C8" s="49"/>
      <c r="D8" s="48">
        <v>9000</v>
      </c>
      <c r="E8" s="50"/>
    </row>
    <row r="9" spans="1:6" ht="14.25" x14ac:dyDescent="0.2">
      <c r="A9" s="20" t="s">
        <v>69</v>
      </c>
      <c r="B9" s="48">
        <v>0</v>
      </c>
      <c r="C9" s="49"/>
      <c r="D9" s="48">
        <v>0</v>
      </c>
      <c r="E9" s="50"/>
    </row>
    <row r="10" spans="1:6" ht="14.25" x14ac:dyDescent="0.2">
      <c r="A10" s="20" t="s">
        <v>127</v>
      </c>
      <c r="B10" s="48">
        <v>26</v>
      </c>
      <c r="C10" s="49"/>
      <c r="D10" s="48">
        <v>0</v>
      </c>
      <c r="E10" s="50"/>
    </row>
    <row r="11" spans="1:6" ht="14.25" x14ac:dyDescent="0.2">
      <c r="A11" s="20" t="s">
        <v>71</v>
      </c>
      <c r="B11" s="48">
        <v>56</v>
      </c>
      <c r="C11" s="49"/>
      <c r="D11" s="48">
        <v>100</v>
      </c>
      <c r="E11" s="50"/>
    </row>
    <row r="12" spans="1:6" ht="14.25" x14ac:dyDescent="0.2">
      <c r="A12" s="20" t="s">
        <v>72</v>
      </c>
      <c r="B12" s="48">
        <v>157</v>
      </c>
      <c r="C12" s="49"/>
      <c r="D12" s="48">
        <v>150</v>
      </c>
      <c r="E12" s="50"/>
    </row>
    <row r="13" spans="1:6" ht="14.25" x14ac:dyDescent="0.2">
      <c r="A13" s="20" t="s">
        <v>73</v>
      </c>
      <c r="B13" s="85">
        <v>58.65</v>
      </c>
      <c r="C13" s="49"/>
      <c r="D13" s="48">
        <v>1000</v>
      </c>
      <c r="E13" s="50"/>
    </row>
    <row r="14" spans="1:6" ht="14.25" x14ac:dyDescent="0.2">
      <c r="A14" s="20" t="s">
        <v>189</v>
      </c>
      <c r="B14" s="85"/>
      <c r="C14" s="49"/>
      <c r="D14" s="48">
        <v>9613.65</v>
      </c>
      <c r="E14" s="50"/>
    </row>
    <row r="15" spans="1:6" ht="14.25" x14ac:dyDescent="0.2">
      <c r="A15" s="20"/>
      <c r="B15" s="48"/>
      <c r="C15" s="49"/>
      <c r="D15" s="48"/>
      <c r="E15" s="50"/>
    </row>
    <row r="16" spans="1:6" ht="14.25" x14ac:dyDescent="0.2">
      <c r="A16" s="20" t="s">
        <v>74</v>
      </c>
      <c r="B16" s="48"/>
      <c r="C16" s="49">
        <v>5291.35</v>
      </c>
      <c r="D16" s="48"/>
      <c r="E16" s="50">
        <v>3000</v>
      </c>
    </row>
    <row r="17" spans="1:5" ht="14.25" x14ac:dyDescent="0.2">
      <c r="A17" s="20" t="s">
        <v>75</v>
      </c>
      <c r="B17" s="48"/>
      <c r="C17" s="49">
        <v>1418.25</v>
      </c>
      <c r="D17" s="48"/>
      <c r="E17" s="50">
        <v>2000</v>
      </c>
    </row>
    <row r="18" spans="1:5" ht="14.25" x14ac:dyDescent="0.2">
      <c r="A18" s="20" t="s">
        <v>76</v>
      </c>
      <c r="B18" s="48"/>
      <c r="C18" s="49">
        <v>900</v>
      </c>
      <c r="D18" s="48"/>
      <c r="E18" s="50">
        <v>1500</v>
      </c>
    </row>
    <row r="19" spans="1:5" ht="14.25" x14ac:dyDescent="0.2">
      <c r="A19" s="20" t="s">
        <v>77</v>
      </c>
      <c r="B19" s="48"/>
      <c r="C19" s="49">
        <v>1254</v>
      </c>
      <c r="D19" s="48"/>
      <c r="E19" s="50">
        <v>1300</v>
      </c>
    </row>
    <row r="20" spans="1:5" ht="14.25" x14ac:dyDescent="0.2">
      <c r="A20" s="20" t="s">
        <v>78</v>
      </c>
      <c r="B20" s="48"/>
      <c r="C20" s="49">
        <v>668</v>
      </c>
      <c r="D20" s="48"/>
      <c r="E20" s="50">
        <v>1400</v>
      </c>
    </row>
    <row r="21" spans="1:5" ht="14.25" x14ac:dyDescent="0.2">
      <c r="A21" s="20" t="s">
        <v>79</v>
      </c>
      <c r="B21" s="48"/>
      <c r="C21" s="49">
        <v>54.6</v>
      </c>
      <c r="D21" s="48"/>
      <c r="E21" s="50">
        <v>80</v>
      </c>
    </row>
    <row r="22" spans="1:5" ht="14.25" x14ac:dyDescent="0.2">
      <c r="A22" s="20" t="s">
        <v>80</v>
      </c>
      <c r="B22" s="48"/>
      <c r="C22" s="49">
        <v>0</v>
      </c>
      <c r="D22" s="48"/>
      <c r="E22" s="50">
        <v>0</v>
      </c>
    </row>
    <row r="23" spans="1:5" ht="14.25" x14ac:dyDescent="0.2">
      <c r="A23" s="20" t="s">
        <v>70</v>
      </c>
      <c r="B23" s="48"/>
      <c r="C23" s="49">
        <v>0</v>
      </c>
      <c r="D23" s="48"/>
      <c r="E23" s="50">
        <v>0</v>
      </c>
    </row>
    <row r="24" spans="1:5" ht="14.25" x14ac:dyDescent="0.2">
      <c r="A24" s="20" t="s">
        <v>81</v>
      </c>
      <c r="B24" s="48"/>
      <c r="C24" s="49">
        <v>570</v>
      </c>
      <c r="D24" s="48"/>
      <c r="E24" s="50">
        <v>1000</v>
      </c>
    </row>
    <row r="25" spans="1:5" ht="14.25" x14ac:dyDescent="0.2">
      <c r="A25" s="51" t="s">
        <v>82</v>
      </c>
      <c r="B25" s="52"/>
      <c r="C25" s="53">
        <v>10000</v>
      </c>
      <c r="D25" s="52"/>
      <c r="E25" s="54">
        <v>0</v>
      </c>
    </row>
    <row r="26" spans="1:5" ht="14.25" x14ac:dyDescent="0.2">
      <c r="A26" s="51"/>
      <c r="B26" s="52"/>
      <c r="C26" s="53"/>
      <c r="D26" s="52">
        <f>SUM(D8:D25)</f>
        <v>19863.650000000001</v>
      </c>
      <c r="E26" s="54">
        <f>SUM(E16:E25)</f>
        <v>10280</v>
      </c>
    </row>
    <row r="27" spans="1:5" ht="14.25" x14ac:dyDescent="0.2">
      <c r="A27" s="51"/>
      <c r="B27" s="55">
        <f>SUM(B8:B25)</f>
        <v>7587.65</v>
      </c>
      <c r="C27" s="56">
        <f>SUM(C16:C26)</f>
        <v>20156.2</v>
      </c>
      <c r="D27" s="55"/>
      <c r="E27" s="57"/>
    </row>
    <row r="28" spans="1:5" ht="15" x14ac:dyDescent="0.25">
      <c r="A28" s="51" t="s">
        <v>83</v>
      </c>
      <c r="B28" s="58"/>
      <c r="C28" s="50"/>
      <c r="D28" s="59"/>
      <c r="E28" s="86">
        <f>D26-E26</f>
        <v>9583.6500000000015</v>
      </c>
    </row>
    <row r="29" spans="1:5" ht="15" x14ac:dyDescent="0.25">
      <c r="A29" s="20" t="s">
        <v>84</v>
      </c>
      <c r="B29" s="61">
        <f>C27-B27</f>
        <v>12568.550000000001</v>
      </c>
      <c r="C29" s="62"/>
      <c r="D29" s="63"/>
      <c r="E29" s="54"/>
    </row>
    <row r="30" spans="1:5" ht="14.25" x14ac:dyDescent="0.2">
      <c r="A30" s="51"/>
      <c r="B30" s="64"/>
      <c r="C30" s="64"/>
      <c r="D30" s="65"/>
      <c r="E30" s="57"/>
    </row>
    <row r="31" spans="1:5" ht="14.25" x14ac:dyDescent="0.2">
      <c r="A31" s="43"/>
      <c r="B31" s="44"/>
      <c r="C31" s="44"/>
      <c r="D31" s="66"/>
      <c r="E31" s="66"/>
    </row>
    <row r="32" spans="1:5" ht="15" x14ac:dyDescent="0.25">
      <c r="A32" s="73" t="s">
        <v>102</v>
      </c>
      <c r="B32" s="74">
        <v>40909</v>
      </c>
      <c r="C32" s="74"/>
      <c r="D32" s="75">
        <v>41274</v>
      </c>
      <c r="E32" s="75"/>
    </row>
    <row r="33" spans="1:5" ht="14.25" x14ac:dyDescent="0.2">
      <c r="A33" s="76"/>
      <c r="B33" s="15" t="s">
        <v>21</v>
      </c>
      <c r="C33" s="17" t="s">
        <v>22</v>
      </c>
      <c r="D33" s="15" t="s">
        <v>21</v>
      </c>
      <c r="E33" s="17" t="s">
        <v>22</v>
      </c>
    </row>
    <row r="34" spans="1:5" ht="14.25" x14ac:dyDescent="0.2">
      <c r="A34" s="76"/>
      <c r="B34" s="15" t="s">
        <v>86</v>
      </c>
      <c r="C34" s="17" t="s">
        <v>87</v>
      </c>
      <c r="D34" s="15" t="s">
        <v>86</v>
      </c>
      <c r="E34" s="17" t="s">
        <v>87</v>
      </c>
    </row>
    <row r="35" spans="1:5" ht="14.25" x14ac:dyDescent="0.2">
      <c r="A35" s="77"/>
      <c r="B35" s="2"/>
      <c r="C35" s="14"/>
      <c r="D35" s="18"/>
      <c r="E35" s="19"/>
    </row>
    <row r="36" spans="1:5" ht="14.25" x14ac:dyDescent="0.2">
      <c r="A36" s="20" t="s">
        <v>88</v>
      </c>
      <c r="B36" s="48">
        <v>1942.9</v>
      </c>
      <c r="C36" s="50"/>
      <c r="D36" s="48">
        <v>1973.45</v>
      </c>
      <c r="E36" s="50"/>
    </row>
    <row r="37" spans="1:5" ht="14.25" x14ac:dyDescent="0.2">
      <c r="A37" s="20" t="s">
        <v>24</v>
      </c>
      <c r="B37" s="48">
        <v>1704.65</v>
      </c>
      <c r="C37" s="50"/>
      <c r="D37" s="48">
        <v>1677.5</v>
      </c>
      <c r="E37" s="50"/>
    </row>
    <row r="38" spans="1:5" ht="14.25" x14ac:dyDescent="0.2">
      <c r="A38" s="20" t="s">
        <v>25</v>
      </c>
      <c r="B38" s="48">
        <v>17554.45</v>
      </c>
      <c r="C38" s="50"/>
      <c r="D38" s="48">
        <v>5050.95</v>
      </c>
      <c r="E38" s="50"/>
    </row>
    <row r="39" spans="1:5" ht="14.25" x14ac:dyDescent="0.2">
      <c r="A39" s="20" t="s">
        <v>103</v>
      </c>
      <c r="B39" s="48">
        <v>136.25</v>
      </c>
      <c r="C39" s="50"/>
      <c r="D39" s="48">
        <v>135.35</v>
      </c>
      <c r="E39" s="50"/>
    </row>
    <row r="40" spans="1:5" ht="14.25" x14ac:dyDescent="0.2">
      <c r="A40" s="20" t="s">
        <v>26</v>
      </c>
      <c r="B40" s="48">
        <v>491.75</v>
      </c>
      <c r="C40" s="50"/>
      <c r="D40" s="48">
        <v>424.2</v>
      </c>
      <c r="E40" s="50"/>
    </row>
    <row r="41" spans="1:5" ht="14.25" x14ac:dyDescent="0.2">
      <c r="A41" s="20"/>
      <c r="B41" s="48"/>
      <c r="C41" s="50"/>
      <c r="D41" s="48"/>
      <c r="E41" s="50"/>
    </row>
    <row r="42" spans="1:5" ht="14.25" x14ac:dyDescent="0.2">
      <c r="A42" s="20" t="s">
        <v>190</v>
      </c>
      <c r="B42" s="48"/>
      <c r="C42" s="60">
        <v>21830</v>
      </c>
      <c r="D42" s="48"/>
      <c r="E42" s="50">
        <v>21830</v>
      </c>
    </row>
    <row r="43" spans="1:5" ht="14.25" x14ac:dyDescent="0.2">
      <c r="A43" s="20"/>
      <c r="B43" s="48"/>
      <c r="C43" s="67"/>
      <c r="D43" s="48"/>
      <c r="E43" s="50"/>
    </row>
    <row r="44" spans="1:5" ht="14.25" x14ac:dyDescent="0.2">
      <c r="A44" s="51" t="s">
        <v>83</v>
      </c>
      <c r="B44" s="68"/>
      <c r="C44" s="50"/>
      <c r="D44" s="48"/>
      <c r="E44" s="50"/>
    </row>
    <row r="45" spans="1:5" ht="14.25" x14ac:dyDescent="0.2">
      <c r="A45" s="20" t="s">
        <v>84</v>
      </c>
      <c r="B45" s="48"/>
      <c r="C45" s="60"/>
      <c r="D45" s="48"/>
      <c r="E45" s="50">
        <f>B29</f>
        <v>12568.550000000001</v>
      </c>
    </row>
    <row r="46" spans="1:5" ht="14.25" x14ac:dyDescent="0.2">
      <c r="A46" s="20" t="s">
        <v>91</v>
      </c>
      <c r="B46" s="52"/>
      <c r="C46" s="54"/>
      <c r="D46" s="52"/>
      <c r="E46" s="54"/>
    </row>
    <row r="47" spans="1:5" ht="15" x14ac:dyDescent="0.25">
      <c r="A47" s="82" t="s">
        <v>191</v>
      </c>
      <c r="B47" s="64">
        <f>SUM(B36:B46)</f>
        <v>21830</v>
      </c>
      <c r="C47" s="70">
        <f>SUM(C42:C46)</f>
        <v>21830</v>
      </c>
      <c r="D47" s="64">
        <f>SUM(D36:D46)</f>
        <v>9261.4500000000007</v>
      </c>
      <c r="E47" s="86">
        <f>E42-E45</f>
        <v>9261.4499999999989</v>
      </c>
    </row>
    <row r="49" spans="1:3" ht="14.25" x14ac:dyDescent="0.2">
      <c r="A49" s="1" t="s">
        <v>192</v>
      </c>
      <c r="C49" s="2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workbookViewId="0"/>
  </sheetViews>
  <sheetFormatPr baseColWidth="10" defaultRowHeight="12.75" x14ac:dyDescent="0.2"/>
  <sheetData>
    <row r="1" spans="1:5" ht="18" x14ac:dyDescent="0.25">
      <c r="A1" s="87" t="s">
        <v>44</v>
      </c>
      <c r="B1" s="87"/>
      <c r="C1" s="87"/>
      <c r="D1" s="87"/>
      <c r="E1" s="87"/>
    </row>
    <row r="2" spans="1:5" ht="18" x14ac:dyDescent="0.25">
      <c r="A2" s="87" t="s">
        <v>45</v>
      </c>
      <c r="B2" s="87"/>
      <c r="C2" s="87"/>
      <c r="D2" s="87"/>
      <c r="E2" s="87"/>
    </row>
    <row r="3" spans="1:5" ht="14.25" x14ac:dyDescent="0.2">
      <c r="A3" s="88"/>
      <c r="B3" s="89"/>
      <c r="C3" s="89"/>
      <c r="D3" s="89"/>
      <c r="E3" s="89"/>
    </row>
    <row r="4" spans="1:5" ht="15" x14ac:dyDescent="0.25">
      <c r="A4" s="90" t="s">
        <v>194</v>
      </c>
      <c r="B4" s="90"/>
      <c r="C4" s="90"/>
      <c r="D4" s="91" t="s">
        <v>195</v>
      </c>
      <c r="E4" s="91"/>
    </row>
    <row r="5" spans="1:5" ht="14.25" x14ac:dyDescent="0.2">
      <c r="A5" s="88"/>
      <c r="B5" s="92" t="s">
        <v>3</v>
      </c>
      <c r="C5" s="92" t="s">
        <v>4</v>
      </c>
      <c r="D5" s="92" t="s">
        <v>3</v>
      </c>
      <c r="E5" s="92" t="s">
        <v>4</v>
      </c>
    </row>
    <row r="6" spans="1:5" ht="14.25" x14ac:dyDescent="0.2">
      <c r="A6" s="88"/>
      <c r="B6" s="92" t="s">
        <v>66</v>
      </c>
      <c r="C6" s="92" t="s">
        <v>67</v>
      </c>
      <c r="D6" s="92" t="s">
        <v>66</v>
      </c>
      <c r="E6" s="92" t="s">
        <v>67</v>
      </c>
    </row>
    <row r="7" spans="1:5" ht="14.25" x14ac:dyDescent="0.2">
      <c r="A7" s="88"/>
      <c r="B7" s="92"/>
      <c r="C7" s="92"/>
      <c r="D7" s="92"/>
      <c r="E7" s="92"/>
    </row>
    <row r="8" spans="1:5" ht="14.25" x14ac:dyDescent="0.2">
      <c r="A8" s="88" t="s">
        <v>68</v>
      </c>
      <c r="B8" s="93">
        <v>9960</v>
      </c>
      <c r="C8" s="93"/>
      <c r="D8" s="93">
        <v>9800</v>
      </c>
      <c r="E8" s="93"/>
    </row>
    <row r="9" spans="1:5" ht="14.25" x14ac:dyDescent="0.2">
      <c r="A9" s="88" t="s">
        <v>69</v>
      </c>
      <c r="B9" s="93"/>
      <c r="C9" s="93"/>
      <c r="D9" s="93"/>
      <c r="E9" s="93"/>
    </row>
    <row r="10" spans="1:5" ht="14.25" x14ac:dyDescent="0.2">
      <c r="A10" s="88" t="s">
        <v>127</v>
      </c>
      <c r="B10" s="93">
        <v>180</v>
      </c>
      <c r="C10" s="93"/>
      <c r="D10" s="93"/>
      <c r="E10" s="93">
        <v>150</v>
      </c>
    </row>
    <row r="11" spans="1:5" ht="14.25" x14ac:dyDescent="0.2">
      <c r="A11" s="88" t="s">
        <v>71</v>
      </c>
      <c r="B11" s="93">
        <v>36.4</v>
      </c>
      <c r="C11" s="93"/>
      <c r="D11" s="93"/>
      <c r="E11" s="93"/>
    </row>
    <row r="12" spans="1:5" ht="14.25" x14ac:dyDescent="0.2">
      <c r="A12" s="88" t="s">
        <v>72</v>
      </c>
      <c r="B12" s="93">
        <v>900</v>
      </c>
      <c r="C12" s="93">
        <v>852.5</v>
      </c>
      <c r="D12" s="93">
        <v>100</v>
      </c>
      <c r="E12" s="93"/>
    </row>
    <row r="13" spans="1:5" ht="14.25" x14ac:dyDescent="0.2">
      <c r="A13" s="88" t="s">
        <v>73</v>
      </c>
      <c r="B13" s="93">
        <v>12031</v>
      </c>
      <c r="C13" s="94">
        <v>8863.2000000000007</v>
      </c>
      <c r="D13" s="93">
        <v>3000</v>
      </c>
      <c r="E13" s="93"/>
    </row>
    <row r="14" spans="1:5" ht="14.25" x14ac:dyDescent="0.2">
      <c r="A14" s="88"/>
      <c r="B14" s="93"/>
      <c r="C14" s="93"/>
      <c r="D14" s="93"/>
      <c r="E14" s="93"/>
    </row>
    <row r="15" spans="1:5" ht="14.25" x14ac:dyDescent="0.2">
      <c r="A15" s="88" t="s">
        <v>74</v>
      </c>
      <c r="B15" s="94">
        <v>9601.7999999999993</v>
      </c>
      <c r="C15" s="94">
        <v>2220.6999999999998</v>
      </c>
      <c r="D15" s="93"/>
      <c r="E15" s="93">
        <v>2200</v>
      </c>
    </row>
    <row r="16" spans="1:5" ht="14.25" x14ac:dyDescent="0.2">
      <c r="A16" s="88" t="s">
        <v>75</v>
      </c>
      <c r="B16" s="94">
        <v>500</v>
      </c>
      <c r="C16" s="94">
        <v>2568</v>
      </c>
      <c r="D16" s="93"/>
      <c r="E16" s="93">
        <v>2300</v>
      </c>
    </row>
    <row r="17" spans="1:5" ht="14.25" x14ac:dyDescent="0.2">
      <c r="A17" s="88" t="s">
        <v>76</v>
      </c>
      <c r="B17" s="94"/>
      <c r="C17" s="94">
        <v>1913.3</v>
      </c>
      <c r="D17" s="93"/>
      <c r="E17" s="93">
        <v>1800</v>
      </c>
    </row>
    <row r="18" spans="1:5" ht="14.25" x14ac:dyDescent="0.2">
      <c r="A18" s="88" t="s">
        <v>77</v>
      </c>
      <c r="B18" s="94"/>
      <c r="C18" s="94"/>
      <c r="D18" s="93"/>
      <c r="E18" s="93">
        <v>2000</v>
      </c>
    </row>
    <row r="19" spans="1:5" ht="14.25" x14ac:dyDescent="0.2">
      <c r="A19" s="88" t="s">
        <v>78</v>
      </c>
      <c r="B19" s="94"/>
      <c r="C19" s="94">
        <v>2634.5</v>
      </c>
      <c r="D19" s="93"/>
      <c r="E19" s="93">
        <v>2600</v>
      </c>
    </row>
    <row r="20" spans="1:5" ht="14.25" x14ac:dyDescent="0.2">
      <c r="A20" s="88" t="s">
        <v>79</v>
      </c>
      <c r="B20" s="94"/>
      <c r="C20" s="94">
        <v>54.6</v>
      </c>
      <c r="D20" s="93"/>
      <c r="E20" s="93">
        <v>100</v>
      </c>
    </row>
    <row r="21" spans="1:5" ht="14.25" x14ac:dyDescent="0.2">
      <c r="A21" s="88" t="s">
        <v>80</v>
      </c>
      <c r="B21" s="94"/>
      <c r="C21" s="94">
        <v>98.8</v>
      </c>
      <c r="D21" s="93"/>
      <c r="E21" s="93">
        <v>1000</v>
      </c>
    </row>
    <row r="22" spans="1:5" ht="14.25" x14ac:dyDescent="0.2">
      <c r="A22" s="88" t="s">
        <v>70</v>
      </c>
      <c r="B22" s="94"/>
      <c r="C22" s="94">
        <v>200</v>
      </c>
      <c r="D22" s="93"/>
      <c r="E22" s="93"/>
    </row>
    <row r="23" spans="1:5" ht="14.25" x14ac:dyDescent="0.2">
      <c r="A23" s="88" t="s">
        <v>81</v>
      </c>
      <c r="B23" s="94">
        <v>50</v>
      </c>
      <c r="C23" s="94">
        <v>549.25</v>
      </c>
      <c r="D23" s="93"/>
      <c r="E23" s="93">
        <v>500</v>
      </c>
    </row>
    <row r="24" spans="1:5" ht="14.25" x14ac:dyDescent="0.2">
      <c r="A24" s="88" t="s">
        <v>82</v>
      </c>
      <c r="B24" s="93"/>
      <c r="C24" s="93">
        <v>25</v>
      </c>
      <c r="D24" s="93"/>
      <c r="E24" s="93">
        <v>25</v>
      </c>
    </row>
    <row r="25" spans="1:5" ht="14.25" x14ac:dyDescent="0.2">
      <c r="A25" s="88"/>
      <c r="B25" s="93">
        <v>33259.199999999997</v>
      </c>
      <c r="C25" s="93">
        <f>SUM(C12:C24)</f>
        <v>19979.849999999999</v>
      </c>
      <c r="D25" s="93">
        <f>SUM(D8:D24)</f>
        <v>12900</v>
      </c>
      <c r="E25" s="93">
        <f>SUM(E10:E24)</f>
        <v>12675</v>
      </c>
    </row>
    <row r="26" spans="1:5" ht="15" x14ac:dyDescent="0.25">
      <c r="A26" s="88" t="s">
        <v>83</v>
      </c>
      <c r="B26" s="95">
        <f>B25-C25</f>
        <v>13279.349999999999</v>
      </c>
      <c r="C26" s="93"/>
      <c r="D26" s="93"/>
      <c r="E26" s="96">
        <f>D25-E25</f>
        <v>225</v>
      </c>
    </row>
    <row r="27" spans="1:5" ht="14.25" x14ac:dyDescent="0.2">
      <c r="A27" s="88" t="s">
        <v>84</v>
      </c>
      <c r="B27" s="93"/>
      <c r="C27" s="93"/>
      <c r="D27" s="93"/>
      <c r="E27" s="93"/>
    </row>
    <row r="28" spans="1:5" ht="14.25" x14ac:dyDescent="0.2">
      <c r="A28" s="88"/>
      <c r="B28" s="93"/>
      <c r="C28" s="93"/>
      <c r="D28" s="93"/>
      <c r="E28" s="93"/>
    </row>
    <row r="29" spans="1:5" ht="14.25" x14ac:dyDescent="0.2">
      <c r="A29" s="88"/>
      <c r="B29" s="89"/>
      <c r="C29" s="89"/>
      <c r="D29" s="89"/>
      <c r="E29" s="89"/>
    </row>
    <row r="30" spans="1:5" ht="15" x14ac:dyDescent="0.25">
      <c r="A30" s="90" t="s">
        <v>102</v>
      </c>
      <c r="B30" s="97">
        <v>41275</v>
      </c>
      <c r="C30" s="97"/>
      <c r="D30" s="97">
        <v>41639</v>
      </c>
      <c r="E30" s="97"/>
    </row>
    <row r="31" spans="1:5" ht="14.25" x14ac:dyDescent="0.2">
      <c r="A31" s="88"/>
      <c r="B31" s="92" t="s">
        <v>21</v>
      </c>
      <c r="C31" s="92" t="s">
        <v>22</v>
      </c>
      <c r="D31" s="92" t="s">
        <v>21</v>
      </c>
      <c r="E31" s="92" t="s">
        <v>22</v>
      </c>
    </row>
    <row r="32" spans="1:5" ht="14.25" x14ac:dyDescent="0.2">
      <c r="A32" s="88"/>
      <c r="B32" s="92" t="s">
        <v>86</v>
      </c>
      <c r="C32" s="92" t="s">
        <v>87</v>
      </c>
      <c r="D32" s="92" t="s">
        <v>86</v>
      </c>
      <c r="E32" s="92" t="s">
        <v>87</v>
      </c>
    </row>
    <row r="33" spans="1:5" ht="14.25" x14ac:dyDescent="0.2">
      <c r="A33" s="88"/>
      <c r="B33" s="89"/>
      <c r="C33" s="89"/>
      <c r="D33" s="89"/>
      <c r="E33" s="89"/>
    </row>
    <row r="34" spans="1:5" ht="14.25" x14ac:dyDescent="0.2">
      <c r="A34" s="88" t="s">
        <v>88</v>
      </c>
      <c r="B34" s="93">
        <v>1973.45</v>
      </c>
      <c r="C34" s="93"/>
      <c r="D34" s="93">
        <v>148.15</v>
      </c>
      <c r="E34" s="93"/>
    </row>
    <row r="35" spans="1:5" ht="14.25" x14ac:dyDescent="0.2">
      <c r="A35" s="88" t="s">
        <v>24</v>
      </c>
      <c r="B35" s="93">
        <v>1677.5</v>
      </c>
      <c r="C35" s="93"/>
      <c r="D35" s="93">
        <v>11769.75</v>
      </c>
      <c r="E35" s="93"/>
    </row>
    <row r="36" spans="1:5" ht="14.25" x14ac:dyDescent="0.2">
      <c r="A36" s="88" t="s">
        <v>25</v>
      </c>
      <c r="B36" s="93">
        <v>5050.95</v>
      </c>
      <c r="C36" s="93"/>
      <c r="D36" s="93">
        <v>9967.1</v>
      </c>
      <c r="E36" s="93"/>
    </row>
    <row r="37" spans="1:5" ht="14.25" x14ac:dyDescent="0.2">
      <c r="A37" s="88" t="s">
        <v>103</v>
      </c>
      <c r="B37" s="93">
        <v>135.35</v>
      </c>
      <c r="C37" s="93"/>
      <c r="D37" s="93">
        <v>135.35</v>
      </c>
      <c r="E37" s="93"/>
    </row>
    <row r="38" spans="1:5" ht="14.25" x14ac:dyDescent="0.2">
      <c r="A38" s="88" t="s">
        <v>26</v>
      </c>
      <c r="B38" s="93">
        <v>424.2</v>
      </c>
      <c r="C38" s="93"/>
      <c r="D38" s="93">
        <v>520.45000000000005</v>
      </c>
      <c r="E38" s="93"/>
    </row>
    <row r="39" spans="1:5" ht="14.25" x14ac:dyDescent="0.2">
      <c r="A39" s="88"/>
      <c r="B39" s="93"/>
      <c r="C39" s="93"/>
      <c r="D39" s="93"/>
      <c r="E39" s="93"/>
    </row>
    <row r="40" spans="1:5" ht="15" x14ac:dyDescent="0.25">
      <c r="A40" s="88" t="s">
        <v>196</v>
      </c>
      <c r="B40" s="93"/>
      <c r="C40" s="93">
        <v>9261.4500000000007</v>
      </c>
      <c r="D40" s="96"/>
      <c r="E40" s="93">
        <v>9261.4500000000007</v>
      </c>
    </row>
    <row r="41" spans="1:5" ht="14.25" x14ac:dyDescent="0.2">
      <c r="A41" s="88"/>
      <c r="B41" s="93"/>
      <c r="C41" s="93"/>
      <c r="D41" s="93"/>
      <c r="E41" s="93"/>
    </row>
    <row r="42" spans="1:5" ht="15" x14ac:dyDescent="0.25">
      <c r="A42" s="88" t="s">
        <v>83</v>
      </c>
      <c r="B42" s="93"/>
      <c r="C42" s="93"/>
      <c r="D42" s="93"/>
      <c r="E42" s="96">
        <f>B26</f>
        <v>13279.349999999999</v>
      </c>
    </row>
    <row r="43" spans="1:5" ht="14.25" x14ac:dyDescent="0.2">
      <c r="A43" s="88" t="s">
        <v>84</v>
      </c>
      <c r="B43" s="93"/>
      <c r="C43" s="93"/>
      <c r="D43" s="93"/>
      <c r="E43" s="93"/>
    </row>
    <row r="44" spans="1:5" ht="14.25" x14ac:dyDescent="0.2">
      <c r="A44" s="88" t="s">
        <v>91</v>
      </c>
      <c r="B44" s="93"/>
      <c r="C44" s="93"/>
      <c r="D44" s="93"/>
      <c r="E44" s="93"/>
    </row>
    <row r="45" spans="1:5" ht="15" x14ac:dyDescent="0.25">
      <c r="A45" s="98" t="s">
        <v>197</v>
      </c>
      <c r="B45" s="96">
        <f>SUM(B34:B44)</f>
        <v>9261.4500000000007</v>
      </c>
      <c r="C45" s="96">
        <f>SUM(C40:C44)</f>
        <v>9261.4500000000007</v>
      </c>
      <c r="D45" s="96">
        <f>SUM(D34:D44)</f>
        <v>22540.799999999999</v>
      </c>
      <c r="E45" s="96">
        <f>SUM(E40:E44)</f>
        <v>22540.799999999999</v>
      </c>
    </row>
    <row r="46" spans="1:5" ht="14.25" x14ac:dyDescent="0.2">
      <c r="A46" s="88"/>
      <c r="B46" s="89"/>
      <c r="C46" s="89"/>
      <c r="D46" s="89"/>
      <c r="E46" s="89"/>
    </row>
    <row r="47" spans="1:5" ht="14.25" x14ac:dyDescent="0.2">
      <c r="A47" s="88" t="s">
        <v>198</v>
      </c>
      <c r="B47" s="89"/>
      <c r="C47" s="89" t="s">
        <v>199</v>
      </c>
      <c r="D47" s="89"/>
      <c r="E47" s="89"/>
    </row>
    <row r="48" spans="1:5" ht="14.25" x14ac:dyDescent="0.2">
      <c r="A48" s="88"/>
      <c r="B48" s="89"/>
      <c r="C48" s="89"/>
      <c r="D48" s="89"/>
      <c r="E48" s="8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8"/>
  <sheetViews>
    <sheetView topLeftCell="A22" workbookViewId="0">
      <selection activeCell="D50" sqref="D50"/>
    </sheetView>
  </sheetViews>
  <sheetFormatPr baseColWidth="10" defaultRowHeight="12.75" x14ac:dyDescent="0.2"/>
  <cols>
    <col min="1" max="1" width="37.7109375" customWidth="1"/>
    <col min="2" max="2" width="11.5703125" bestFit="1" customWidth="1"/>
    <col min="3" max="3" width="13.5703125" customWidth="1"/>
    <col min="4" max="4" width="14.140625" bestFit="1" customWidth="1"/>
    <col min="5" max="5" width="10.5703125" bestFit="1" customWidth="1"/>
  </cols>
  <sheetData>
    <row r="1" spans="1:5" x14ac:dyDescent="0.2">
      <c r="A1" s="202" t="s">
        <v>44</v>
      </c>
      <c r="B1" s="202"/>
      <c r="C1" s="202"/>
      <c r="D1" s="202"/>
      <c r="E1" s="202"/>
    </row>
    <row r="2" spans="1:5" x14ac:dyDescent="0.2">
      <c r="A2" s="202" t="s">
        <v>45</v>
      </c>
      <c r="B2" s="202"/>
      <c r="C2" s="202"/>
      <c r="D2" s="202"/>
      <c r="E2" s="202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200</v>
      </c>
      <c r="B4" s="10"/>
      <c r="C4" s="10"/>
      <c r="D4" s="11" t="s">
        <v>201</v>
      </c>
      <c r="E4" s="11"/>
    </row>
    <row r="5" spans="1:5" ht="14.25" x14ac:dyDescent="0.2">
      <c r="A5" s="12"/>
      <c r="B5" s="178" t="s">
        <v>3</v>
      </c>
      <c r="C5" s="179" t="s">
        <v>4</v>
      </c>
      <c r="D5" s="178" t="s">
        <v>3</v>
      </c>
      <c r="E5" s="179" t="s">
        <v>4</v>
      </c>
    </row>
    <row r="6" spans="1:5" ht="14.25" x14ac:dyDescent="0.2">
      <c r="A6" s="12"/>
      <c r="B6" s="178" t="s">
        <v>66</v>
      </c>
      <c r="C6" s="179" t="s">
        <v>67</v>
      </c>
      <c r="D6" s="178" t="s">
        <v>66</v>
      </c>
      <c r="E6" s="179" t="s">
        <v>67</v>
      </c>
    </row>
    <row r="7" spans="1:5" ht="14.25" x14ac:dyDescent="0.2">
      <c r="A7" s="175" t="s">
        <v>68</v>
      </c>
      <c r="B7" s="176">
        <v>9695</v>
      </c>
      <c r="C7" s="176"/>
      <c r="D7" s="176">
        <v>9500</v>
      </c>
      <c r="E7" s="176"/>
    </row>
    <row r="8" spans="1:5" ht="14.25" x14ac:dyDescent="0.2">
      <c r="A8" s="175" t="s">
        <v>69</v>
      </c>
      <c r="B8" s="176"/>
      <c r="C8" s="176"/>
      <c r="D8" s="176"/>
      <c r="E8" s="176"/>
    </row>
    <row r="9" spans="1:5" ht="14.25" x14ac:dyDescent="0.2">
      <c r="A9" s="175" t="s">
        <v>127</v>
      </c>
      <c r="B9" s="176"/>
      <c r="C9" s="176"/>
      <c r="D9" s="176"/>
      <c r="E9" s="176"/>
    </row>
    <row r="10" spans="1:5" ht="14.25" x14ac:dyDescent="0.2">
      <c r="A10" s="175" t="s">
        <v>71</v>
      </c>
      <c r="B10" s="176">
        <v>25.45</v>
      </c>
      <c r="C10" s="176"/>
      <c r="D10" s="176">
        <v>25</v>
      </c>
      <c r="E10" s="176"/>
    </row>
    <row r="11" spans="1:5" ht="14.25" x14ac:dyDescent="0.2">
      <c r="A11" s="175" t="s">
        <v>72</v>
      </c>
      <c r="B11" s="176"/>
      <c r="C11" s="176">
        <v>23</v>
      </c>
      <c r="D11" s="176"/>
      <c r="E11" s="176"/>
    </row>
    <row r="12" spans="1:5" ht="14.25" x14ac:dyDescent="0.2">
      <c r="A12" s="175" t="s">
        <v>73</v>
      </c>
      <c r="B12" s="176">
        <v>4799.5</v>
      </c>
      <c r="C12" s="176"/>
      <c r="D12" s="176">
        <v>2500</v>
      </c>
      <c r="E12" s="176"/>
    </row>
    <row r="13" spans="1:5" ht="14.25" x14ac:dyDescent="0.2">
      <c r="A13" s="175"/>
      <c r="B13" s="176"/>
      <c r="C13" s="176"/>
      <c r="D13" s="176"/>
      <c r="E13" s="176"/>
    </row>
    <row r="14" spans="1:5" ht="14.25" x14ac:dyDescent="0.2">
      <c r="A14" s="175" t="s">
        <v>74</v>
      </c>
      <c r="B14" s="176"/>
      <c r="C14" s="176">
        <v>1473.1</v>
      </c>
      <c r="D14" s="176"/>
      <c r="E14" s="176">
        <v>1800</v>
      </c>
    </row>
    <row r="15" spans="1:5" ht="14.25" x14ac:dyDescent="0.2">
      <c r="A15" s="175" t="s">
        <v>75</v>
      </c>
      <c r="B15" s="176"/>
      <c r="C15" s="176">
        <v>964</v>
      </c>
      <c r="D15" s="176"/>
      <c r="E15" s="176">
        <v>1500</v>
      </c>
    </row>
    <row r="16" spans="1:5" ht="14.25" x14ac:dyDescent="0.2">
      <c r="A16" s="175" t="s">
        <v>76</v>
      </c>
      <c r="B16" s="176"/>
      <c r="C16" s="176">
        <v>1201.8</v>
      </c>
      <c r="D16" s="176"/>
      <c r="E16" s="176">
        <v>1300</v>
      </c>
    </row>
    <row r="17" spans="1:5" ht="14.25" x14ac:dyDescent="0.2">
      <c r="A17" s="175" t="s">
        <v>77</v>
      </c>
      <c r="B17" s="176"/>
      <c r="C17" s="176">
        <v>3505.2</v>
      </c>
      <c r="D17" s="176"/>
      <c r="E17" s="176">
        <v>4200</v>
      </c>
    </row>
    <row r="18" spans="1:5" ht="14.25" x14ac:dyDescent="0.2">
      <c r="A18" s="175" t="s">
        <v>78</v>
      </c>
      <c r="B18" s="176"/>
      <c r="C18" s="176">
        <v>1716.5</v>
      </c>
      <c r="D18" s="176"/>
      <c r="E18" s="176">
        <v>1800</v>
      </c>
    </row>
    <row r="19" spans="1:5" ht="14.25" x14ac:dyDescent="0.2">
      <c r="A19" s="175" t="s">
        <v>79</v>
      </c>
      <c r="B19" s="176">
        <v>28.5</v>
      </c>
      <c r="C19" s="176"/>
      <c r="D19" s="176"/>
      <c r="E19" s="176"/>
    </row>
    <row r="20" spans="1:5" ht="14.25" x14ac:dyDescent="0.2">
      <c r="A20" s="175" t="s">
        <v>80</v>
      </c>
      <c r="B20" s="176"/>
      <c r="C20" s="176">
        <v>30</v>
      </c>
      <c r="D20" s="176"/>
      <c r="E20" s="176"/>
    </row>
    <row r="21" spans="1:5" ht="14.25" x14ac:dyDescent="0.2">
      <c r="A21" s="175" t="s">
        <v>70</v>
      </c>
      <c r="B21" s="176"/>
      <c r="C21" s="176">
        <v>30</v>
      </c>
      <c r="D21" s="176"/>
      <c r="E21" s="176"/>
    </row>
    <row r="22" spans="1:5" ht="14.25" x14ac:dyDescent="0.2">
      <c r="A22" s="175" t="s">
        <v>81</v>
      </c>
      <c r="B22" s="176"/>
      <c r="C22" s="176">
        <v>2563.5</v>
      </c>
      <c r="D22" s="176"/>
      <c r="E22" s="176">
        <v>1000</v>
      </c>
    </row>
    <row r="23" spans="1:5" ht="14.25" x14ac:dyDescent="0.2">
      <c r="A23" s="175" t="s">
        <v>82</v>
      </c>
      <c r="B23" s="176"/>
      <c r="C23" s="176">
        <v>1072.7</v>
      </c>
      <c r="D23" s="176"/>
      <c r="E23" s="176">
        <v>25</v>
      </c>
    </row>
    <row r="24" spans="1:5" ht="14.25" x14ac:dyDescent="0.2">
      <c r="A24" s="175"/>
      <c r="B24" s="176">
        <f>SUM(B7:B23)</f>
        <v>14548.45</v>
      </c>
      <c r="C24" s="176">
        <f>SUM(C11:C23)</f>
        <v>12579.8</v>
      </c>
      <c r="D24" s="176">
        <f>SUM(D7:D23)</f>
        <v>12025</v>
      </c>
      <c r="E24" s="176">
        <f>SUM(E11:E23)</f>
        <v>11625</v>
      </c>
    </row>
    <row r="25" spans="1:5" ht="15" x14ac:dyDescent="0.25">
      <c r="A25" s="175" t="s">
        <v>83</v>
      </c>
      <c r="B25" s="177">
        <f>B24-C24</f>
        <v>1968.6500000000015</v>
      </c>
      <c r="C25" s="176"/>
      <c r="D25" s="176"/>
      <c r="E25" s="177">
        <f>D24-E24</f>
        <v>400</v>
      </c>
    </row>
    <row r="26" spans="1:5" ht="14.25" x14ac:dyDescent="0.2">
      <c r="A26" s="175" t="s">
        <v>84</v>
      </c>
      <c r="B26" s="176"/>
      <c r="C26" s="176"/>
      <c r="D26" s="176"/>
      <c r="E26" s="176"/>
    </row>
    <row r="27" spans="1:5" ht="15" x14ac:dyDescent="0.25">
      <c r="A27" s="73" t="s">
        <v>102</v>
      </c>
      <c r="B27" s="74">
        <v>41640</v>
      </c>
      <c r="C27" s="74"/>
      <c r="D27" s="75">
        <v>42004</v>
      </c>
      <c r="E27" s="75"/>
    </row>
    <row r="28" spans="1:5" ht="14.25" x14ac:dyDescent="0.2">
      <c r="A28" s="76"/>
      <c r="B28" s="178" t="s">
        <v>21</v>
      </c>
      <c r="C28" s="179" t="s">
        <v>22</v>
      </c>
      <c r="D28" s="178" t="s">
        <v>21</v>
      </c>
      <c r="E28" s="179" t="s">
        <v>22</v>
      </c>
    </row>
    <row r="29" spans="1:5" ht="14.25" x14ac:dyDescent="0.2">
      <c r="A29" s="76"/>
      <c r="B29" s="178" t="s">
        <v>86</v>
      </c>
      <c r="C29" s="179" t="s">
        <v>87</v>
      </c>
      <c r="D29" s="178" t="s">
        <v>86</v>
      </c>
      <c r="E29" s="179" t="s">
        <v>87</v>
      </c>
    </row>
    <row r="30" spans="1:5" ht="14.25" x14ac:dyDescent="0.2">
      <c r="A30" s="175" t="s">
        <v>88</v>
      </c>
      <c r="B30" s="176">
        <v>148.15</v>
      </c>
      <c r="C30" s="176"/>
      <c r="D30" s="176">
        <v>1356.85</v>
      </c>
      <c r="E30" s="176"/>
    </row>
    <row r="31" spans="1:5" ht="14.25" x14ac:dyDescent="0.2">
      <c r="A31" s="175" t="s">
        <v>24</v>
      </c>
      <c r="B31" s="176">
        <v>11769.75</v>
      </c>
      <c r="C31" s="176"/>
      <c r="D31" s="176">
        <v>11345.15</v>
      </c>
      <c r="E31" s="176"/>
    </row>
    <row r="32" spans="1:5" ht="14.25" x14ac:dyDescent="0.2">
      <c r="A32" s="175" t="s">
        <v>25</v>
      </c>
      <c r="B32" s="176">
        <v>9967.1</v>
      </c>
      <c r="C32" s="176"/>
      <c r="D32" s="176">
        <v>11679</v>
      </c>
      <c r="E32" s="176"/>
    </row>
    <row r="33" spans="1:5" ht="14.25" x14ac:dyDescent="0.2">
      <c r="A33" s="175" t="s">
        <v>103</v>
      </c>
      <c r="B33" s="176">
        <v>135.35</v>
      </c>
      <c r="C33" s="176"/>
      <c r="D33" s="176"/>
      <c r="E33" s="176"/>
    </row>
    <row r="34" spans="1:5" ht="14.25" x14ac:dyDescent="0.2">
      <c r="A34" s="175" t="s">
        <v>26</v>
      </c>
      <c r="B34" s="176">
        <v>520.45000000000005</v>
      </c>
      <c r="C34" s="176"/>
      <c r="D34" s="176">
        <v>128.44999999999999</v>
      </c>
      <c r="E34" s="176"/>
    </row>
    <row r="35" spans="1:5" ht="14.25" x14ac:dyDescent="0.2">
      <c r="A35" s="175"/>
      <c r="B35" s="176"/>
      <c r="C35" s="176"/>
      <c r="D35" s="176"/>
      <c r="E35" s="176"/>
    </row>
    <row r="36" spans="1:5" ht="14.25" x14ac:dyDescent="0.2">
      <c r="A36" s="175" t="s">
        <v>202</v>
      </c>
      <c r="B36" s="176"/>
      <c r="C36" s="176">
        <v>22540.799999999999</v>
      </c>
      <c r="D36" s="176"/>
      <c r="E36" s="176">
        <v>22540.799999999999</v>
      </c>
    </row>
    <row r="37" spans="1:5" ht="14.25" x14ac:dyDescent="0.2">
      <c r="A37" s="175"/>
      <c r="B37" s="176"/>
      <c r="C37" s="176"/>
      <c r="D37" s="176"/>
      <c r="E37" s="176"/>
    </row>
    <row r="38" spans="1:5" ht="15" x14ac:dyDescent="0.25">
      <c r="A38" s="175" t="s">
        <v>83</v>
      </c>
      <c r="B38" s="176"/>
      <c r="C38" s="176"/>
      <c r="D38" s="176"/>
      <c r="E38" s="177">
        <f>B25</f>
        <v>1968.6500000000015</v>
      </c>
    </row>
    <row r="39" spans="1:5" ht="14.25" x14ac:dyDescent="0.2">
      <c r="A39" s="175" t="s">
        <v>84</v>
      </c>
      <c r="B39" s="176"/>
      <c r="C39" s="176"/>
      <c r="D39" s="176"/>
      <c r="E39" s="176"/>
    </row>
    <row r="40" spans="1:5" ht="14.25" x14ac:dyDescent="0.2">
      <c r="A40" s="175" t="s">
        <v>91</v>
      </c>
      <c r="B40" s="176"/>
      <c r="C40" s="176"/>
      <c r="D40" s="176"/>
      <c r="E40" s="176"/>
    </row>
    <row r="41" spans="1:5" ht="15" x14ac:dyDescent="0.25">
      <c r="A41" s="182" t="s">
        <v>203</v>
      </c>
      <c r="B41" s="177">
        <f>B30+B31+B32+B33+B34</f>
        <v>22540.799999999999</v>
      </c>
      <c r="C41" s="177">
        <f>SUM(C36:C40)</f>
        <v>22540.799999999999</v>
      </c>
      <c r="D41" s="177">
        <f>SUM(D30:D40)</f>
        <v>24509.45</v>
      </c>
      <c r="E41" s="177">
        <f>SUM(E36:E40)</f>
        <v>24509.45</v>
      </c>
    </row>
    <row r="43" spans="1:5" ht="14.25" x14ac:dyDescent="0.2">
      <c r="A43" s="1" t="s">
        <v>204</v>
      </c>
      <c r="C43" s="2" t="s">
        <v>193</v>
      </c>
      <c r="D43" s="2" t="s">
        <v>205</v>
      </c>
    </row>
    <row r="46" spans="1:5" ht="15" x14ac:dyDescent="0.25">
      <c r="A46" s="3" t="s">
        <v>206</v>
      </c>
      <c r="B46" s="3"/>
      <c r="C46" s="3"/>
      <c r="D46" s="3"/>
      <c r="E46" s="3"/>
    </row>
    <row r="47" spans="1:5" ht="14.25" x14ac:dyDescent="0.2">
      <c r="A47" s="1" t="s">
        <v>54</v>
      </c>
    </row>
    <row r="48" spans="1:5" ht="14.25" x14ac:dyDescent="0.2">
      <c r="A48" s="1" t="s">
        <v>207</v>
      </c>
    </row>
    <row r="49" spans="1:3" ht="14.25" x14ac:dyDescent="0.2">
      <c r="A49" s="1" t="s">
        <v>56</v>
      </c>
    </row>
    <row r="50" spans="1:3" ht="14.25" x14ac:dyDescent="0.2">
      <c r="A50" s="1" t="s">
        <v>208</v>
      </c>
    </row>
    <row r="51" spans="1:3" ht="14.25" x14ac:dyDescent="0.2">
      <c r="A51" s="1" t="s">
        <v>58</v>
      </c>
    </row>
    <row r="52" spans="1:3" ht="14.25" x14ac:dyDescent="0.2">
      <c r="A52" s="1" t="s">
        <v>209</v>
      </c>
    </row>
    <row r="53" spans="1:3" ht="14.25" x14ac:dyDescent="0.2">
      <c r="A53" s="1" t="s">
        <v>210</v>
      </c>
    </row>
    <row r="54" spans="1:3" ht="14.25" x14ac:dyDescent="0.2">
      <c r="A54" s="1" t="s">
        <v>37</v>
      </c>
    </row>
    <row r="55" spans="1:3" ht="14.25" x14ac:dyDescent="0.2">
      <c r="A55" s="1" t="s">
        <v>61</v>
      </c>
    </row>
    <row r="56" spans="1:3" ht="14.25" x14ac:dyDescent="0.2">
      <c r="A56" s="1" t="s">
        <v>62</v>
      </c>
    </row>
    <row r="58" spans="1:3" ht="14.25" x14ac:dyDescent="0.2">
      <c r="A58" s="1" t="s">
        <v>211</v>
      </c>
      <c r="C58" s="2" t="s">
        <v>41</v>
      </c>
    </row>
  </sheetData>
  <mergeCells count="2">
    <mergeCell ref="A1:E1"/>
    <mergeCell ref="A2:E2"/>
  </mergeCells>
  <pageMargins left="0.62992125984251968" right="0.23622047244094491" top="0.35433070866141736" bottom="0.15748031496062992" header="0.31496062992125984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3"/>
  <sheetViews>
    <sheetView workbookViewId="0">
      <selection activeCell="A40" sqref="A40"/>
    </sheetView>
  </sheetViews>
  <sheetFormatPr baseColWidth="10" defaultRowHeight="12.75" x14ac:dyDescent="0.2"/>
  <cols>
    <col min="1" max="1" width="38.7109375" customWidth="1"/>
  </cols>
  <sheetData>
    <row r="1" spans="1:5" x14ac:dyDescent="0.2">
      <c r="A1" s="202" t="s">
        <v>44</v>
      </c>
      <c r="B1" s="202"/>
      <c r="C1" s="202"/>
      <c r="D1" s="202"/>
      <c r="E1" s="202"/>
    </row>
    <row r="2" spans="1:5" x14ac:dyDescent="0.2">
      <c r="A2" s="202" t="s">
        <v>45</v>
      </c>
      <c r="B2" s="202"/>
      <c r="C2" s="202"/>
      <c r="D2" s="202"/>
      <c r="E2" s="202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212</v>
      </c>
      <c r="B4" s="10"/>
      <c r="C4" s="10"/>
      <c r="D4" s="11" t="s">
        <v>213</v>
      </c>
      <c r="E4" s="11"/>
    </row>
    <row r="5" spans="1:5" ht="14.25" x14ac:dyDescent="0.2">
      <c r="A5" s="12"/>
      <c r="B5" s="178" t="s">
        <v>3</v>
      </c>
      <c r="C5" s="179" t="s">
        <v>4</v>
      </c>
      <c r="D5" s="178" t="s">
        <v>3</v>
      </c>
      <c r="E5" s="179" t="s">
        <v>4</v>
      </c>
    </row>
    <row r="6" spans="1:5" ht="14.25" x14ac:dyDescent="0.2">
      <c r="A6" s="12"/>
      <c r="B6" s="178" t="s">
        <v>66</v>
      </c>
      <c r="C6" s="180" t="s">
        <v>67</v>
      </c>
      <c r="D6" s="178" t="s">
        <v>66</v>
      </c>
      <c r="E6" s="180" t="s">
        <v>67</v>
      </c>
    </row>
    <row r="7" spans="1:5" ht="14.25" x14ac:dyDescent="0.2">
      <c r="A7" s="175" t="s">
        <v>68</v>
      </c>
      <c r="B7" s="176">
        <v>10030</v>
      </c>
      <c r="C7" s="176"/>
      <c r="D7" s="176">
        <v>10000</v>
      </c>
      <c r="E7" s="176"/>
    </row>
    <row r="8" spans="1:5" ht="14.25" x14ac:dyDescent="0.2">
      <c r="A8" s="175" t="s">
        <v>69</v>
      </c>
      <c r="B8" s="176"/>
      <c r="C8" s="176"/>
      <c r="D8" s="176"/>
      <c r="E8" s="176"/>
    </row>
    <row r="9" spans="1:5" ht="14.25" x14ac:dyDescent="0.2">
      <c r="A9" s="175" t="s">
        <v>127</v>
      </c>
      <c r="B9" s="176">
        <v>20</v>
      </c>
      <c r="C9" s="176"/>
      <c r="D9" s="176"/>
      <c r="E9" s="176"/>
    </row>
    <row r="10" spans="1:5" ht="14.25" x14ac:dyDescent="0.2">
      <c r="A10" s="175" t="s">
        <v>71</v>
      </c>
      <c r="B10" s="176">
        <v>10.35</v>
      </c>
      <c r="C10" s="176"/>
      <c r="D10" s="176">
        <v>10</v>
      </c>
      <c r="E10" s="176"/>
    </row>
    <row r="11" spans="1:5" ht="14.25" x14ac:dyDescent="0.2">
      <c r="A11" s="175" t="s">
        <v>72</v>
      </c>
      <c r="B11" s="176">
        <v>21.5</v>
      </c>
      <c r="C11" s="176"/>
      <c r="D11" s="176">
        <v>20</v>
      </c>
      <c r="E11" s="176"/>
    </row>
    <row r="12" spans="1:5" ht="14.25" x14ac:dyDescent="0.2">
      <c r="A12" s="175" t="s">
        <v>73</v>
      </c>
      <c r="B12" s="176">
        <v>3697.9</v>
      </c>
      <c r="C12" s="176"/>
      <c r="D12" s="176">
        <v>2500</v>
      </c>
      <c r="E12" s="176"/>
    </row>
    <row r="13" spans="1:5" ht="14.25" x14ac:dyDescent="0.2">
      <c r="A13" s="175"/>
      <c r="B13" s="176"/>
      <c r="C13" s="176"/>
      <c r="D13" s="176"/>
      <c r="E13" s="176"/>
    </row>
    <row r="14" spans="1:5" ht="14.25" x14ac:dyDescent="0.2">
      <c r="A14" s="175" t="s">
        <v>74</v>
      </c>
      <c r="B14" s="176"/>
      <c r="C14" s="176">
        <v>3295.15</v>
      </c>
      <c r="D14" s="176"/>
      <c r="E14" s="176">
        <v>3300</v>
      </c>
    </row>
    <row r="15" spans="1:5" ht="14.25" x14ac:dyDescent="0.2">
      <c r="A15" s="175" t="s">
        <v>75</v>
      </c>
      <c r="B15" s="176"/>
      <c r="C15" s="176">
        <v>1254.75</v>
      </c>
      <c r="D15" s="176"/>
      <c r="E15" s="176">
        <v>1200</v>
      </c>
    </row>
    <row r="16" spans="1:5" ht="14.25" x14ac:dyDescent="0.2">
      <c r="A16" s="175" t="s">
        <v>76</v>
      </c>
      <c r="B16" s="176"/>
      <c r="C16" s="176">
        <v>1202.2</v>
      </c>
      <c r="D16" s="176"/>
      <c r="E16" s="176">
        <v>1200</v>
      </c>
    </row>
    <row r="17" spans="1:5" ht="14.25" x14ac:dyDescent="0.2">
      <c r="A17" s="175" t="s">
        <v>77</v>
      </c>
      <c r="B17" s="176"/>
      <c r="C17" s="176">
        <v>2296.1999999999998</v>
      </c>
      <c r="D17" s="176"/>
      <c r="E17" s="176">
        <v>2300</v>
      </c>
    </row>
    <row r="18" spans="1:5" ht="14.25" x14ac:dyDescent="0.2">
      <c r="A18" s="175" t="s">
        <v>78</v>
      </c>
      <c r="B18" s="176"/>
      <c r="C18" s="176">
        <v>2771</v>
      </c>
      <c r="D18" s="176"/>
      <c r="E18" s="176">
        <v>2800</v>
      </c>
    </row>
    <row r="19" spans="1:5" ht="14.25" x14ac:dyDescent="0.2">
      <c r="A19" s="175" t="s">
        <v>79</v>
      </c>
      <c r="B19" s="176"/>
      <c r="C19" s="176">
        <v>91</v>
      </c>
      <c r="D19" s="176"/>
      <c r="E19" s="176">
        <v>30</v>
      </c>
    </row>
    <row r="20" spans="1:5" ht="14.25" x14ac:dyDescent="0.2">
      <c r="A20" s="175" t="s">
        <v>80</v>
      </c>
      <c r="B20" s="176"/>
      <c r="C20" s="176">
        <v>83.6</v>
      </c>
      <c r="D20" s="176"/>
      <c r="E20" s="176"/>
    </row>
    <row r="21" spans="1:5" ht="14.25" x14ac:dyDescent="0.2">
      <c r="A21" s="175" t="s">
        <v>70</v>
      </c>
      <c r="B21" s="176"/>
      <c r="C21" s="176"/>
      <c r="D21" s="176"/>
      <c r="E21" s="176"/>
    </row>
    <row r="22" spans="1:5" ht="14.25" x14ac:dyDescent="0.2">
      <c r="A22" s="175" t="s">
        <v>81</v>
      </c>
      <c r="B22" s="176"/>
      <c r="C22" s="176">
        <v>959.7</v>
      </c>
      <c r="D22" s="176"/>
      <c r="E22" s="176">
        <v>1200</v>
      </c>
    </row>
    <row r="23" spans="1:5" ht="14.25" x14ac:dyDescent="0.2">
      <c r="A23" s="175" t="s">
        <v>82</v>
      </c>
      <c r="B23" s="176">
        <v>9832.9</v>
      </c>
      <c r="C23" s="176"/>
      <c r="D23" s="176"/>
      <c r="E23" s="176">
        <v>1000</v>
      </c>
    </row>
    <row r="24" spans="1:5" ht="14.25" x14ac:dyDescent="0.2">
      <c r="A24" s="175"/>
      <c r="B24" s="176">
        <f>SUM(B7:B23)</f>
        <v>23612.65</v>
      </c>
      <c r="C24" s="176">
        <f>SUM(C14:C23)</f>
        <v>11953.6</v>
      </c>
      <c r="D24" s="176"/>
      <c r="E24" s="176">
        <f>SUM(E14:E23)</f>
        <v>13030</v>
      </c>
    </row>
    <row r="25" spans="1:5" ht="15" x14ac:dyDescent="0.25">
      <c r="A25" s="175" t="s">
        <v>83</v>
      </c>
      <c r="B25" s="177">
        <v>11659.05</v>
      </c>
      <c r="C25" s="176"/>
      <c r="D25" s="176"/>
      <c r="E25" s="176"/>
    </row>
    <row r="26" spans="1:5" ht="15" x14ac:dyDescent="0.25">
      <c r="A26" s="175" t="s">
        <v>84</v>
      </c>
      <c r="B26" s="177"/>
      <c r="C26" s="176"/>
      <c r="D26" s="176"/>
      <c r="E26" s="177">
        <v>500</v>
      </c>
    </row>
    <row r="27" spans="1:5" ht="15" x14ac:dyDescent="0.25">
      <c r="A27" s="73" t="s">
        <v>102</v>
      </c>
      <c r="B27" s="74">
        <v>42005</v>
      </c>
      <c r="C27" s="74"/>
      <c r="D27" s="75">
        <v>42369</v>
      </c>
      <c r="E27" s="75"/>
    </row>
    <row r="28" spans="1:5" ht="14.25" x14ac:dyDescent="0.2">
      <c r="A28" s="76"/>
      <c r="B28" s="178" t="s">
        <v>21</v>
      </c>
      <c r="C28" s="179" t="s">
        <v>22</v>
      </c>
      <c r="D28" s="178" t="s">
        <v>21</v>
      </c>
      <c r="E28" s="179" t="s">
        <v>22</v>
      </c>
    </row>
    <row r="29" spans="1:5" ht="14.25" x14ac:dyDescent="0.2">
      <c r="A29" s="76"/>
      <c r="B29" s="178" t="s">
        <v>86</v>
      </c>
      <c r="C29" s="179" t="s">
        <v>87</v>
      </c>
      <c r="D29" s="178" t="s">
        <v>86</v>
      </c>
      <c r="E29" s="179" t="s">
        <v>87</v>
      </c>
    </row>
    <row r="30" spans="1:5" ht="14.25" x14ac:dyDescent="0.2">
      <c r="A30" s="175" t="s">
        <v>88</v>
      </c>
      <c r="B30" s="176">
        <v>1356.85</v>
      </c>
      <c r="C30" s="181"/>
      <c r="D30" s="181">
        <v>1162.45</v>
      </c>
      <c r="E30" s="181"/>
    </row>
    <row r="31" spans="1:5" ht="14.25" x14ac:dyDescent="0.2">
      <c r="A31" s="175" t="s">
        <v>24</v>
      </c>
      <c r="B31" s="176">
        <v>11345.15</v>
      </c>
      <c r="C31" s="176"/>
      <c r="D31" s="176">
        <v>22723.3</v>
      </c>
      <c r="E31" s="176"/>
    </row>
    <row r="32" spans="1:5" ht="14.25" x14ac:dyDescent="0.2">
      <c r="A32" s="175" t="s">
        <v>25</v>
      </c>
      <c r="B32" s="176">
        <v>11679</v>
      </c>
      <c r="C32" s="176"/>
      <c r="D32" s="176">
        <v>11687.75</v>
      </c>
      <c r="E32" s="176"/>
    </row>
    <row r="33" spans="1:5" ht="14.25" x14ac:dyDescent="0.2">
      <c r="A33" s="175" t="s">
        <v>103</v>
      </c>
      <c r="B33" s="176"/>
      <c r="C33" s="176"/>
      <c r="D33" s="176"/>
      <c r="E33" s="176"/>
    </row>
    <row r="34" spans="1:5" ht="14.25" x14ac:dyDescent="0.2">
      <c r="A34" s="175" t="s">
        <v>26</v>
      </c>
      <c r="B34" s="176">
        <v>128.44999999999999</v>
      </c>
      <c r="C34" s="176"/>
      <c r="D34" s="176">
        <v>595</v>
      </c>
      <c r="E34" s="176"/>
    </row>
    <row r="35" spans="1:5" ht="14.25" x14ac:dyDescent="0.2">
      <c r="A35" s="175"/>
      <c r="B35" s="176"/>
      <c r="C35" s="176"/>
      <c r="D35" s="176"/>
      <c r="E35" s="176"/>
    </row>
    <row r="36" spans="1:5" ht="14.25" x14ac:dyDescent="0.2">
      <c r="A36" s="175" t="s">
        <v>202</v>
      </c>
      <c r="B36" s="176"/>
      <c r="C36" s="176">
        <v>24509.45</v>
      </c>
      <c r="D36" s="176"/>
      <c r="E36" s="176">
        <v>24509.45</v>
      </c>
    </row>
    <row r="37" spans="1:5" ht="14.25" x14ac:dyDescent="0.2">
      <c r="A37" s="175"/>
      <c r="B37" s="176"/>
      <c r="C37" s="176"/>
      <c r="D37" s="176"/>
      <c r="E37" s="176"/>
    </row>
    <row r="38" spans="1:5" ht="14.25" x14ac:dyDescent="0.2">
      <c r="A38" s="175" t="s">
        <v>83</v>
      </c>
      <c r="B38" s="176"/>
      <c r="C38" s="176"/>
      <c r="D38" s="176"/>
      <c r="E38" s="176">
        <v>11659.05</v>
      </c>
    </row>
    <row r="39" spans="1:5" ht="15" x14ac:dyDescent="0.25">
      <c r="A39" s="175" t="s">
        <v>84</v>
      </c>
      <c r="B39" s="176"/>
      <c r="C39" s="176"/>
      <c r="D39" s="176"/>
      <c r="E39" s="177"/>
    </row>
    <row r="40" spans="1:5" ht="14.25" x14ac:dyDescent="0.2">
      <c r="A40" s="175" t="s">
        <v>91</v>
      </c>
      <c r="B40" s="176"/>
      <c r="C40" s="176"/>
      <c r="D40" s="176"/>
      <c r="E40" s="176"/>
    </row>
    <row r="41" spans="1:5" ht="15" x14ac:dyDescent="0.25">
      <c r="A41" s="182" t="s">
        <v>214</v>
      </c>
      <c r="B41" s="176">
        <f>SUM(B30:B40)</f>
        <v>24509.45</v>
      </c>
      <c r="C41" s="176"/>
      <c r="D41" s="176"/>
      <c r="E41" s="177">
        <f>SUM(E36:E40)</f>
        <v>36168.5</v>
      </c>
    </row>
    <row r="42" spans="1:5" ht="15" x14ac:dyDescent="0.25">
      <c r="A42" s="1"/>
      <c r="B42" s="183"/>
      <c r="C42" s="183"/>
      <c r="D42" s="183"/>
      <c r="E42" s="183"/>
    </row>
    <row r="43" spans="1:5" ht="14.25" x14ac:dyDescent="0.2">
      <c r="A43" s="1" t="s">
        <v>215</v>
      </c>
      <c r="B43" s="2"/>
      <c r="C43" s="2" t="s">
        <v>193</v>
      </c>
      <c r="D43" s="2" t="s">
        <v>205</v>
      </c>
      <c r="E43" s="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2"/>
  <sheetViews>
    <sheetView workbookViewId="0">
      <selection sqref="A1:XFD2"/>
    </sheetView>
  </sheetViews>
  <sheetFormatPr baseColWidth="10" defaultRowHeight="12.75" x14ac:dyDescent="0.2"/>
  <cols>
    <col min="1" max="1" width="33.42578125" customWidth="1"/>
    <col min="2" max="2" width="10.28515625" bestFit="1" customWidth="1"/>
    <col min="3" max="3" width="15.42578125" bestFit="1" customWidth="1"/>
    <col min="4" max="4" width="12.5703125" bestFit="1" customWidth="1"/>
    <col min="5" max="5" width="16.140625" bestFit="1" customWidth="1"/>
  </cols>
  <sheetData>
    <row r="1" spans="1:5" x14ac:dyDescent="0.2">
      <c r="A1" s="202" t="s">
        <v>44</v>
      </c>
      <c r="B1" s="202"/>
      <c r="C1" s="202"/>
      <c r="D1" s="202"/>
      <c r="E1" s="202"/>
    </row>
    <row r="2" spans="1:5" x14ac:dyDescent="0.2">
      <c r="A2" s="202" t="s">
        <v>45</v>
      </c>
      <c r="B2" s="202"/>
      <c r="C2" s="202"/>
      <c r="D2" s="202"/>
      <c r="E2" s="202"/>
    </row>
    <row r="3" spans="1:5" x14ac:dyDescent="0.2">
      <c r="A3" s="99"/>
      <c r="B3" s="100"/>
      <c r="C3" s="100"/>
      <c r="D3" s="100"/>
      <c r="E3" s="100"/>
    </row>
    <row r="4" spans="1:5" x14ac:dyDescent="0.2">
      <c r="A4" s="101" t="s">
        <v>216</v>
      </c>
      <c r="B4" s="101"/>
      <c r="C4" s="101"/>
      <c r="D4" s="102" t="s">
        <v>217</v>
      </c>
      <c r="E4" s="102"/>
    </row>
    <row r="5" spans="1:5" x14ac:dyDescent="0.2">
      <c r="A5" s="103"/>
      <c r="B5" s="112" t="s">
        <v>3</v>
      </c>
      <c r="C5" s="159" t="s">
        <v>4</v>
      </c>
      <c r="D5" s="112" t="s">
        <v>3</v>
      </c>
      <c r="E5" s="159" t="s">
        <v>4</v>
      </c>
    </row>
    <row r="6" spans="1:5" x14ac:dyDescent="0.2">
      <c r="A6" s="103"/>
      <c r="B6" s="112" t="s">
        <v>66</v>
      </c>
      <c r="C6" s="160" t="s">
        <v>67</v>
      </c>
      <c r="D6" s="112" t="s">
        <v>66</v>
      </c>
      <c r="E6" s="160" t="s">
        <v>67</v>
      </c>
    </row>
    <row r="7" spans="1:5" x14ac:dyDescent="0.2">
      <c r="A7" s="169" t="s">
        <v>68</v>
      </c>
      <c r="B7" s="170">
        <v>9975</v>
      </c>
      <c r="C7" s="169"/>
      <c r="D7" s="170">
        <v>9900</v>
      </c>
      <c r="E7" s="169"/>
    </row>
    <row r="8" spans="1:5" x14ac:dyDescent="0.2">
      <c r="A8" s="169" t="s">
        <v>69</v>
      </c>
      <c r="B8" s="171"/>
      <c r="C8" s="171"/>
      <c r="D8" s="171"/>
      <c r="E8" s="171"/>
    </row>
    <row r="9" spans="1:5" x14ac:dyDescent="0.2">
      <c r="A9" s="169" t="s">
        <v>127</v>
      </c>
      <c r="B9" s="171">
        <v>79</v>
      </c>
      <c r="C9" s="171"/>
      <c r="D9" s="171"/>
      <c r="E9" s="171"/>
    </row>
    <row r="10" spans="1:5" x14ac:dyDescent="0.2">
      <c r="A10" s="169" t="s">
        <v>71</v>
      </c>
      <c r="B10" s="171">
        <v>5.85</v>
      </c>
      <c r="C10" s="171"/>
      <c r="D10" s="171">
        <v>10</v>
      </c>
      <c r="E10" s="171"/>
    </row>
    <row r="11" spans="1:5" x14ac:dyDescent="0.2">
      <c r="A11" s="169" t="s">
        <v>72</v>
      </c>
      <c r="B11" s="171">
        <v>24</v>
      </c>
      <c r="C11" s="171"/>
      <c r="D11" s="171">
        <v>30</v>
      </c>
      <c r="E11" s="171"/>
    </row>
    <row r="12" spans="1:5" x14ac:dyDescent="0.2">
      <c r="A12" s="169" t="s">
        <v>73</v>
      </c>
      <c r="B12" s="171">
        <v>4103.8</v>
      </c>
      <c r="C12" s="171"/>
      <c r="D12" s="171">
        <v>2800</v>
      </c>
      <c r="E12" s="171"/>
    </row>
    <row r="13" spans="1:5" x14ac:dyDescent="0.2">
      <c r="A13" s="169"/>
      <c r="B13" s="171"/>
      <c r="C13" s="171"/>
      <c r="D13" s="171"/>
      <c r="E13" s="171"/>
    </row>
    <row r="14" spans="1:5" x14ac:dyDescent="0.2">
      <c r="A14" s="169" t="s">
        <v>74</v>
      </c>
      <c r="B14" s="171"/>
      <c r="C14" s="171">
        <v>2520.6999999999998</v>
      </c>
      <c r="D14" s="171"/>
      <c r="E14" s="171">
        <v>2600</v>
      </c>
    </row>
    <row r="15" spans="1:5" x14ac:dyDescent="0.2">
      <c r="A15" s="169" t="s">
        <v>75</v>
      </c>
      <c r="B15" s="171"/>
      <c r="C15" s="171">
        <v>2050</v>
      </c>
      <c r="D15" s="171"/>
      <c r="E15" s="171">
        <v>2200</v>
      </c>
    </row>
    <row r="16" spans="1:5" x14ac:dyDescent="0.2">
      <c r="A16" s="169" t="s">
        <v>76</v>
      </c>
      <c r="B16" s="171"/>
      <c r="C16" s="171">
        <v>1263.9000000000001</v>
      </c>
      <c r="D16" s="171"/>
      <c r="E16" s="171">
        <v>1400</v>
      </c>
    </row>
    <row r="17" spans="1:5" x14ac:dyDescent="0.2">
      <c r="A17" s="169" t="s">
        <v>77</v>
      </c>
      <c r="B17" s="171"/>
      <c r="C17" s="171">
        <v>2302</v>
      </c>
      <c r="D17" s="171"/>
      <c r="E17" s="171">
        <v>2340</v>
      </c>
    </row>
    <row r="18" spans="1:5" x14ac:dyDescent="0.2">
      <c r="A18" s="169" t="s">
        <v>78</v>
      </c>
      <c r="B18" s="171"/>
      <c r="C18" s="171">
        <v>2772</v>
      </c>
      <c r="D18" s="171"/>
      <c r="E18" s="171">
        <v>2800</v>
      </c>
    </row>
    <row r="19" spans="1:5" x14ac:dyDescent="0.2">
      <c r="A19" s="169" t="s">
        <v>79</v>
      </c>
      <c r="B19" s="171"/>
      <c r="C19" s="171">
        <v>108</v>
      </c>
      <c r="D19" s="171"/>
      <c r="E19" s="171">
        <v>100</v>
      </c>
    </row>
    <row r="20" spans="1:5" x14ac:dyDescent="0.2">
      <c r="A20" s="169" t="s">
        <v>80</v>
      </c>
      <c r="B20" s="171"/>
      <c r="C20" s="171">
        <v>417</v>
      </c>
      <c r="D20" s="171"/>
      <c r="E20" s="171"/>
    </row>
    <row r="21" spans="1:5" x14ac:dyDescent="0.2">
      <c r="A21" s="169" t="s">
        <v>70</v>
      </c>
      <c r="B21" s="171"/>
      <c r="C21" s="171"/>
      <c r="D21" s="171"/>
      <c r="E21" s="171"/>
    </row>
    <row r="22" spans="1:5" x14ac:dyDescent="0.2">
      <c r="A22" s="169" t="s">
        <v>81</v>
      </c>
      <c r="B22" s="171"/>
      <c r="C22" s="171">
        <v>566.5</v>
      </c>
      <c r="D22" s="171"/>
      <c r="E22" s="171">
        <v>1000</v>
      </c>
    </row>
    <row r="23" spans="1:5" x14ac:dyDescent="0.2">
      <c r="A23" s="169" t="s">
        <v>82</v>
      </c>
      <c r="B23" s="171"/>
      <c r="C23" s="171">
        <v>738.8</v>
      </c>
      <c r="D23" s="171"/>
      <c r="E23" s="171"/>
    </row>
    <row r="24" spans="1:5" x14ac:dyDescent="0.2">
      <c r="A24" s="169"/>
      <c r="B24" s="171">
        <f>SUM(B7:B23)</f>
        <v>14187.650000000001</v>
      </c>
      <c r="C24" s="171">
        <f>SUM(C14:C23)</f>
        <v>12738.9</v>
      </c>
      <c r="D24" s="171"/>
      <c r="E24" s="171"/>
    </row>
    <row r="25" spans="1:5" x14ac:dyDescent="0.2">
      <c r="A25" s="169" t="s">
        <v>83</v>
      </c>
      <c r="B25" s="172"/>
      <c r="C25" s="171">
        <v>1448.75</v>
      </c>
      <c r="D25" s="171"/>
      <c r="E25" s="172">
        <v>300</v>
      </c>
    </row>
    <row r="26" spans="1:5" x14ac:dyDescent="0.2">
      <c r="A26" s="169" t="s">
        <v>84</v>
      </c>
      <c r="B26" s="172"/>
      <c r="C26" s="171"/>
      <c r="D26" s="171"/>
      <c r="E26" s="172"/>
    </row>
    <row r="27" spans="1:5" x14ac:dyDescent="0.2">
      <c r="A27" s="104" t="s">
        <v>102</v>
      </c>
      <c r="B27" s="105">
        <v>42370</v>
      </c>
      <c r="C27" s="105"/>
      <c r="D27" s="106">
        <v>42735</v>
      </c>
      <c r="E27" s="106"/>
    </row>
    <row r="28" spans="1:5" x14ac:dyDescent="0.2">
      <c r="A28" s="107"/>
      <c r="B28" s="112" t="s">
        <v>21</v>
      </c>
      <c r="C28" s="159" t="s">
        <v>22</v>
      </c>
      <c r="D28" s="112" t="s">
        <v>21</v>
      </c>
      <c r="E28" s="159" t="s">
        <v>22</v>
      </c>
    </row>
    <row r="29" spans="1:5" x14ac:dyDescent="0.2">
      <c r="A29" s="107"/>
      <c r="B29" s="112" t="s">
        <v>86</v>
      </c>
      <c r="C29" s="159" t="s">
        <v>87</v>
      </c>
      <c r="D29" s="112" t="s">
        <v>86</v>
      </c>
      <c r="E29" s="159" t="s">
        <v>87</v>
      </c>
    </row>
    <row r="30" spans="1:5" x14ac:dyDescent="0.2">
      <c r="A30" s="169" t="s">
        <v>88</v>
      </c>
      <c r="B30" s="171">
        <v>1162.45</v>
      </c>
      <c r="C30" s="170"/>
      <c r="D30" s="170">
        <v>295.75</v>
      </c>
      <c r="E30" s="170"/>
    </row>
    <row r="31" spans="1:5" x14ac:dyDescent="0.2">
      <c r="A31" s="169" t="s">
        <v>24</v>
      </c>
      <c r="B31" s="171">
        <v>22723.3</v>
      </c>
      <c r="C31" s="171"/>
      <c r="D31" s="171">
        <v>25566.400000000001</v>
      </c>
      <c r="E31" s="171"/>
    </row>
    <row r="32" spans="1:5" x14ac:dyDescent="0.2">
      <c r="A32" s="169" t="s">
        <v>25</v>
      </c>
      <c r="B32" s="171">
        <v>11687.75</v>
      </c>
      <c r="C32" s="171"/>
      <c r="D32" s="171">
        <v>11693.6</v>
      </c>
      <c r="E32" s="171"/>
    </row>
    <row r="33" spans="1:5" x14ac:dyDescent="0.2">
      <c r="A33" s="169" t="s">
        <v>103</v>
      </c>
      <c r="B33" s="171"/>
      <c r="C33" s="171"/>
      <c r="D33" s="171"/>
      <c r="E33" s="171"/>
    </row>
    <row r="34" spans="1:5" x14ac:dyDescent="0.2">
      <c r="A34" s="169" t="s">
        <v>26</v>
      </c>
      <c r="B34" s="171">
        <v>595</v>
      </c>
      <c r="C34" s="171"/>
      <c r="D34" s="171">
        <v>206.5</v>
      </c>
      <c r="E34" s="171"/>
    </row>
    <row r="35" spans="1:5" x14ac:dyDescent="0.2">
      <c r="A35" s="169" t="s">
        <v>218</v>
      </c>
      <c r="B35" s="171"/>
      <c r="C35" s="171"/>
      <c r="D35" s="171"/>
      <c r="E35" s="171">
        <v>145</v>
      </c>
    </row>
    <row r="36" spans="1:5" x14ac:dyDescent="0.2">
      <c r="A36" s="169" t="s">
        <v>219</v>
      </c>
      <c r="B36" s="171">
        <f>SUM(B30:B35)</f>
        <v>36168.5</v>
      </c>
      <c r="C36" s="171"/>
      <c r="D36" s="171">
        <f>SUM(D30:D35)</f>
        <v>37762.25</v>
      </c>
      <c r="E36" s="171">
        <v>37617.25</v>
      </c>
    </row>
    <row r="37" spans="1:5" x14ac:dyDescent="0.2">
      <c r="A37" s="169"/>
      <c r="B37" s="171"/>
      <c r="C37" s="171"/>
      <c r="D37" s="171"/>
      <c r="E37" s="171"/>
    </row>
    <row r="38" spans="1:5" x14ac:dyDescent="0.2">
      <c r="A38" s="169" t="s">
        <v>83</v>
      </c>
      <c r="B38" s="171"/>
      <c r="C38" s="171"/>
      <c r="D38" s="171"/>
      <c r="E38" s="171">
        <v>1448.75</v>
      </c>
    </row>
    <row r="39" spans="1:5" x14ac:dyDescent="0.2">
      <c r="A39" s="169" t="s">
        <v>84</v>
      </c>
      <c r="B39" s="171"/>
      <c r="C39" s="171"/>
      <c r="D39" s="171"/>
      <c r="E39" s="172"/>
    </row>
    <row r="40" spans="1:5" x14ac:dyDescent="0.2">
      <c r="A40" s="169" t="s">
        <v>91</v>
      </c>
      <c r="B40" s="171"/>
      <c r="C40" s="171"/>
      <c r="D40" s="171"/>
      <c r="E40" s="171"/>
    </row>
    <row r="41" spans="1:5" x14ac:dyDescent="0.2">
      <c r="A41" s="174" t="s">
        <v>220</v>
      </c>
      <c r="B41" s="171"/>
      <c r="C41" s="171"/>
      <c r="D41" s="171"/>
      <c r="E41" s="172">
        <v>39066</v>
      </c>
    </row>
    <row r="42" spans="1:5" x14ac:dyDescent="0.2">
      <c r="B42" s="173"/>
      <c r="C42" s="173"/>
      <c r="D42" s="173"/>
      <c r="E42" s="173"/>
    </row>
    <row r="43" spans="1:5" x14ac:dyDescent="0.2">
      <c r="A43" t="s">
        <v>221</v>
      </c>
      <c r="B43" s="85"/>
      <c r="C43" s="85" t="s">
        <v>199</v>
      </c>
      <c r="D43" s="85" t="s">
        <v>205</v>
      </c>
      <c r="E43" s="85"/>
    </row>
    <row r="46" spans="1:5" ht="15" x14ac:dyDescent="0.25">
      <c r="A46" s="203" t="s">
        <v>222</v>
      </c>
      <c r="B46" s="203"/>
      <c r="C46" s="203"/>
      <c r="D46" s="203"/>
      <c r="E46" s="203"/>
    </row>
    <row r="47" spans="1:5" x14ac:dyDescent="0.2">
      <c r="A47" t="s">
        <v>54</v>
      </c>
      <c r="B47" s="85"/>
      <c r="C47" s="85"/>
      <c r="D47" s="85"/>
      <c r="E47" s="85"/>
    </row>
    <row r="48" spans="1:5" x14ac:dyDescent="0.2">
      <c r="A48" t="s">
        <v>223</v>
      </c>
      <c r="B48" s="85"/>
      <c r="C48" s="85"/>
      <c r="D48" s="85"/>
      <c r="E48" s="85"/>
    </row>
    <row r="49" spans="1:5" x14ac:dyDescent="0.2">
      <c r="A49" t="s">
        <v>224</v>
      </c>
      <c r="B49" s="85"/>
      <c r="C49" s="85"/>
      <c r="D49" s="85"/>
      <c r="E49" s="85"/>
    </row>
    <row r="50" spans="1:5" x14ac:dyDescent="0.2">
      <c r="A50" t="s">
        <v>225</v>
      </c>
      <c r="B50" s="85"/>
      <c r="C50" s="85"/>
      <c r="D50" s="85"/>
      <c r="E50" s="85"/>
    </row>
    <row r="51" spans="1:5" x14ac:dyDescent="0.2">
      <c r="A51" t="s">
        <v>58</v>
      </c>
      <c r="B51" s="85"/>
      <c r="C51" s="85"/>
      <c r="D51" s="85"/>
      <c r="E51" s="85"/>
    </row>
    <row r="52" spans="1:5" x14ac:dyDescent="0.2">
      <c r="A52" t="s">
        <v>286</v>
      </c>
      <c r="B52" s="85"/>
      <c r="C52" s="85"/>
      <c r="D52" s="85"/>
      <c r="E52" s="85"/>
    </row>
    <row r="53" spans="1:5" x14ac:dyDescent="0.2">
      <c r="A53" t="s">
        <v>287</v>
      </c>
      <c r="B53" s="85"/>
      <c r="C53" s="85"/>
      <c r="D53" s="85"/>
      <c r="E53" s="85"/>
    </row>
    <row r="54" spans="1:5" x14ac:dyDescent="0.2">
      <c r="A54" t="s">
        <v>37</v>
      </c>
      <c r="B54" s="85"/>
      <c r="C54" s="85"/>
      <c r="D54" s="85"/>
      <c r="E54" s="85"/>
    </row>
    <row r="55" spans="1:5" x14ac:dyDescent="0.2">
      <c r="A55" t="s">
        <v>61</v>
      </c>
      <c r="B55" s="85"/>
      <c r="C55" s="85"/>
      <c r="D55" s="85"/>
      <c r="E55" s="85"/>
    </row>
    <row r="56" spans="1:5" x14ac:dyDescent="0.2">
      <c r="A56" t="s">
        <v>62</v>
      </c>
      <c r="B56" s="85"/>
      <c r="C56" s="85"/>
      <c r="D56" s="85"/>
      <c r="E56" s="85"/>
    </row>
    <row r="57" spans="1:5" x14ac:dyDescent="0.2">
      <c r="B57" s="85"/>
      <c r="C57" s="85"/>
      <c r="D57" s="85"/>
      <c r="E57" s="85"/>
    </row>
    <row r="58" spans="1:5" x14ac:dyDescent="0.2">
      <c r="A58" t="s">
        <v>226</v>
      </c>
      <c r="B58" s="85"/>
      <c r="C58" s="85" t="s">
        <v>41</v>
      </c>
      <c r="D58" s="85"/>
      <c r="E58" s="85" t="s">
        <v>238</v>
      </c>
    </row>
    <row r="59" spans="1:5" x14ac:dyDescent="0.2">
      <c r="E59" t="s">
        <v>239</v>
      </c>
    </row>
    <row r="60" spans="1:5" ht="14.25" x14ac:dyDescent="0.2">
      <c r="A60" s="1"/>
      <c r="B60" s="2"/>
      <c r="C60" s="2"/>
      <c r="D60" s="2"/>
      <c r="E60" s="2"/>
    </row>
    <row r="61" spans="1:5" ht="14.25" x14ac:dyDescent="0.2">
      <c r="B61" s="2"/>
      <c r="C61" s="2"/>
      <c r="D61" s="2"/>
      <c r="E61" s="2"/>
    </row>
    <row r="62" spans="1:5" ht="14.25" x14ac:dyDescent="0.2">
      <c r="A62" s="1"/>
      <c r="B62" s="2"/>
      <c r="C62" s="2"/>
      <c r="D62" s="2"/>
      <c r="E62" s="2"/>
    </row>
  </sheetData>
  <mergeCells count="3">
    <mergeCell ref="A46:E46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4"/>
  <sheetViews>
    <sheetView workbookViewId="0">
      <selection activeCell="H24" sqref="H24"/>
    </sheetView>
  </sheetViews>
  <sheetFormatPr baseColWidth="10" defaultRowHeight="12.75" x14ac:dyDescent="0.2"/>
  <cols>
    <col min="1" max="1" width="34" customWidth="1"/>
    <col min="2" max="2" width="13.140625" customWidth="1"/>
    <col min="3" max="3" width="11.85546875" customWidth="1"/>
    <col min="4" max="4" width="14" customWidth="1"/>
    <col min="5" max="5" width="16.140625" customWidth="1"/>
  </cols>
  <sheetData>
    <row r="1" spans="1:5" x14ac:dyDescent="0.2">
      <c r="A1" s="202" t="s">
        <v>44</v>
      </c>
      <c r="B1" s="202"/>
      <c r="C1" s="202"/>
      <c r="D1" s="202"/>
      <c r="E1" s="202"/>
    </row>
    <row r="2" spans="1:5" x14ac:dyDescent="0.2">
      <c r="A2" s="202" t="s">
        <v>45</v>
      </c>
      <c r="B2" s="202"/>
      <c r="C2" s="202"/>
      <c r="D2" s="202"/>
      <c r="E2" s="202"/>
    </row>
    <row r="3" spans="1:5" x14ac:dyDescent="0.2">
      <c r="A3" s="108"/>
      <c r="B3" s="109"/>
      <c r="C3" s="109"/>
      <c r="D3" s="109"/>
      <c r="E3" s="109"/>
    </row>
    <row r="4" spans="1:5" x14ac:dyDescent="0.2">
      <c r="A4" s="204" t="s">
        <v>227</v>
      </c>
      <c r="B4" s="204"/>
      <c r="C4" s="204"/>
      <c r="D4" s="205" t="s">
        <v>228</v>
      </c>
      <c r="E4" s="205"/>
    </row>
    <row r="5" spans="1:5" x14ac:dyDescent="0.2">
      <c r="A5" s="110"/>
      <c r="B5" s="112" t="s">
        <v>3</v>
      </c>
      <c r="C5" s="159" t="s">
        <v>4</v>
      </c>
      <c r="D5" s="112" t="s">
        <v>3</v>
      </c>
      <c r="E5" s="159" t="s">
        <v>4</v>
      </c>
    </row>
    <row r="6" spans="1:5" x14ac:dyDescent="0.2">
      <c r="A6" s="110"/>
      <c r="B6" s="112" t="s">
        <v>66</v>
      </c>
      <c r="C6" s="160" t="s">
        <v>67</v>
      </c>
      <c r="D6" s="112" t="s">
        <v>66</v>
      </c>
      <c r="E6" s="160" t="s">
        <v>67</v>
      </c>
    </row>
    <row r="7" spans="1:5" x14ac:dyDescent="0.2">
      <c r="A7" s="113" t="s">
        <v>68</v>
      </c>
      <c r="B7" s="114">
        <v>10104.799999999999</v>
      </c>
      <c r="C7" s="115"/>
      <c r="D7" s="116">
        <v>9900</v>
      </c>
      <c r="E7" s="115"/>
    </row>
    <row r="8" spans="1:5" x14ac:dyDescent="0.2">
      <c r="A8" s="113" t="s">
        <v>69</v>
      </c>
      <c r="B8" s="117"/>
      <c r="C8" s="118"/>
      <c r="D8" s="119"/>
      <c r="E8" s="117"/>
    </row>
    <row r="9" spans="1:5" x14ac:dyDescent="0.2">
      <c r="A9" s="113" t="s">
        <v>127</v>
      </c>
      <c r="B9" s="119">
        <v>0</v>
      </c>
      <c r="C9" s="120"/>
      <c r="D9" s="119"/>
      <c r="E9" s="119"/>
    </row>
    <row r="10" spans="1:5" x14ac:dyDescent="0.2">
      <c r="A10" s="113" t="s">
        <v>71</v>
      </c>
      <c r="B10" s="119"/>
      <c r="C10" s="120"/>
      <c r="D10" s="119">
        <v>0</v>
      </c>
      <c r="E10" s="119"/>
    </row>
    <row r="11" spans="1:5" x14ac:dyDescent="0.2">
      <c r="A11" s="113" t="s">
        <v>72</v>
      </c>
      <c r="B11" s="119"/>
      <c r="C11" s="120">
        <v>66.5</v>
      </c>
      <c r="D11" s="119">
        <v>0</v>
      </c>
      <c r="E11" s="119"/>
    </row>
    <row r="12" spans="1:5" x14ac:dyDescent="0.2">
      <c r="A12" s="113" t="s">
        <v>73</v>
      </c>
      <c r="B12" s="119">
        <v>2481</v>
      </c>
      <c r="C12" s="120"/>
      <c r="D12" s="119">
        <v>2000</v>
      </c>
      <c r="E12" s="119"/>
    </row>
    <row r="13" spans="1:5" x14ac:dyDescent="0.2">
      <c r="A13" s="113"/>
      <c r="B13" s="119"/>
      <c r="C13" s="120"/>
      <c r="D13" s="119"/>
      <c r="E13" s="119"/>
    </row>
    <row r="14" spans="1:5" x14ac:dyDescent="0.2">
      <c r="A14" s="113" t="s">
        <v>74</v>
      </c>
      <c r="B14" s="119"/>
      <c r="C14" s="119">
        <v>2504.75</v>
      </c>
      <c r="D14" s="119"/>
      <c r="E14" s="119">
        <v>2600</v>
      </c>
    </row>
    <row r="15" spans="1:5" x14ac:dyDescent="0.2">
      <c r="A15" s="113" t="s">
        <v>75</v>
      </c>
      <c r="B15" s="119"/>
      <c r="C15" s="119">
        <v>2269.3000000000002</v>
      </c>
      <c r="D15" s="119"/>
      <c r="E15" s="119">
        <v>2200</v>
      </c>
    </row>
    <row r="16" spans="1:5" x14ac:dyDescent="0.2">
      <c r="A16" s="113" t="s">
        <v>76</v>
      </c>
      <c r="B16" s="119"/>
      <c r="C16" s="119">
        <v>1184.4000000000001</v>
      </c>
      <c r="D16" s="119"/>
      <c r="E16" s="119">
        <v>1400</v>
      </c>
    </row>
    <row r="17" spans="1:5" x14ac:dyDescent="0.2">
      <c r="A17" s="113" t="s">
        <v>77</v>
      </c>
      <c r="B17" s="119"/>
      <c r="C17" s="119">
        <v>2206.75</v>
      </c>
      <c r="D17" s="119"/>
      <c r="E17" s="119">
        <v>2300</v>
      </c>
    </row>
    <row r="18" spans="1:5" x14ac:dyDescent="0.2">
      <c r="A18" s="113" t="s">
        <v>78</v>
      </c>
      <c r="B18" s="119"/>
      <c r="C18" s="119">
        <v>2887</v>
      </c>
      <c r="D18" s="119"/>
      <c r="E18" s="119">
        <v>2800</v>
      </c>
    </row>
    <row r="19" spans="1:5" x14ac:dyDescent="0.2">
      <c r="A19" s="113" t="s">
        <v>79</v>
      </c>
      <c r="B19" s="119"/>
      <c r="C19" s="119">
        <v>171</v>
      </c>
      <c r="D19" s="119"/>
      <c r="E19" s="119">
        <v>100</v>
      </c>
    </row>
    <row r="20" spans="1:5" x14ac:dyDescent="0.2">
      <c r="A20" s="113" t="s">
        <v>80</v>
      </c>
      <c r="B20" s="119"/>
      <c r="C20" s="119">
        <v>0</v>
      </c>
      <c r="D20" s="119"/>
      <c r="E20" s="119"/>
    </row>
    <row r="21" spans="1:5" x14ac:dyDescent="0.2">
      <c r="A21" s="113" t="s">
        <v>70</v>
      </c>
      <c r="B21" s="119"/>
      <c r="C21" s="120">
        <v>200</v>
      </c>
      <c r="D21" s="119"/>
      <c r="E21" s="119"/>
    </row>
    <row r="22" spans="1:5" x14ac:dyDescent="0.2">
      <c r="A22" s="113" t="s">
        <v>81</v>
      </c>
      <c r="B22" s="119"/>
      <c r="C22" s="120">
        <v>861.8</v>
      </c>
      <c r="D22" s="119"/>
      <c r="E22" s="119">
        <v>1000</v>
      </c>
    </row>
    <row r="23" spans="1:5" x14ac:dyDescent="0.2">
      <c r="A23" s="115" t="s">
        <v>82</v>
      </c>
      <c r="B23" s="119">
        <v>145</v>
      </c>
      <c r="C23" s="120"/>
      <c r="D23" s="119"/>
      <c r="E23" s="119"/>
    </row>
    <row r="24" spans="1:5" x14ac:dyDescent="0.2">
      <c r="A24" s="115"/>
      <c r="B24" s="119">
        <f>SUM(B7:B23)</f>
        <v>12730.8</v>
      </c>
      <c r="C24" s="120">
        <f>SUM(C7:C23)</f>
        <v>12351.5</v>
      </c>
      <c r="D24" s="119"/>
      <c r="E24" s="119"/>
    </row>
    <row r="25" spans="1:5" x14ac:dyDescent="0.2">
      <c r="A25" s="115" t="s">
        <v>83</v>
      </c>
      <c r="B25" s="121"/>
      <c r="C25" s="122">
        <v>379.3</v>
      </c>
      <c r="D25" s="119"/>
      <c r="E25" s="121"/>
    </row>
    <row r="26" spans="1:5" x14ac:dyDescent="0.2">
      <c r="A26" s="113" t="s">
        <v>84</v>
      </c>
      <c r="B26" s="123"/>
      <c r="C26" s="119"/>
      <c r="D26" s="124"/>
      <c r="E26" s="125">
        <v>500</v>
      </c>
    </row>
    <row r="27" spans="1:5" x14ac:dyDescent="0.2">
      <c r="A27" s="126"/>
      <c r="B27" s="123"/>
      <c r="C27" s="122"/>
      <c r="D27" s="127"/>
      <c r="E27" s="128"/>
    </row>
    <row r="28" spans="1:5" x14ac:dyDescent="0.2">
      <c r="A28" s="129" t="s">
        <v>102</v>
      </c>
      <c r="B28" s="206">
        <v>42736</v>
      </c>
      <c r="C28" s="206"/>
      <c r="D28" s="206">
        <v>43100</v>
      </c>
      <c r="E28" s="206"/>
    </row>
    <row r="29" spans="1:5" x14ac:dyDescent="0.2">
      <c r="A29" s="130"/>
      <c r="B29" s="112" t="s">
        <v>21</v>
      </c>
      <c r="C29" s="159" t="s">
        <v>22</v>
      </c>
      <c r="D29" s="112" t="s">
        <v>21</v>
      </c>
      <c r="E29" s="159" t="s">
        <v>22</v>
      </c>
    </row>
    <row r="30" spans="1:5" x14ac:dyDescent="0.2">
      <c r="A30" s="130"/>
      <c r="B30" s="112" t="s">
        <v>86</v>
      </c>
      <c r="C30" s="160" t="s">
        <v>87</v>
      </c>
      <c r="D30" s="112" t="s">
        <v>86</v>
      </c>
      <c r="E30" s="160" t="s">
        <v>87</v>
      </c>
    </row>
    <row r="31" spans="1:5" x14ac:dyDescent="0.2">
      <c r="A31" s="113" t="s">
        <v>88</v>
      </c>
      <c r="B31" s="119">
        <v>295.75</v>
      </c>
      <c r="C31" s="114"/>
      <c r="D31" s="114">
        <v>538.04999999999995</v>
      </c>
      <c r="E31" s="114"/>
    </row>
    <row r="32" spans="1:5" x14ac:dyDescent="0.2">
      <c r="A32" s="113" t="s">
        <v>24</v>
      </c>
      <c r="B32" s="119">
        <v>25566.400000000001</v>
      </c>
      <c r="C32" s="119"/>
      <c r="D32" s="119">
        <v>26604.5</v>
      </c>
      <c r="E32" s="119"/>
    </row>
    <row r="33" spans="1:5" x14ac:dyDescent="0.2">
      <c r="A33" s="113" t="s">
        <v>25</v>
      </c>
      <c r="B33" s="119">
        <v>11693.6</v>
      </c>
      <c r="C33" s="119"/>
      <c r="D33" s="119">
        <v>11693.6</v>
      </c>
      <c r="E33" s="119"/>
    </row>
    <row r="34" spans="1:5" x14ac:dyDescent="0.2">
      <c r="A34" s="113" t="s">
        <v>103</v>
      </c>
      <c r="B34" s="119"/>
      <c r="C34" s="119"/>
      <c r="D34" s="119"/>
      <c r="E34" s="119"/>
    </row>
    <row r="35" spans="1:5" x14ac:dyDescent="0.2">
      <c r="A35" s="113" t="s">
        <v>26</v>
      </c>
      <c r="B35" s="119">
        <v>206.5</v>
      </c>
      <c r="C35" s="119"/>
      <c r="D35" s="119">
        <v>175</v>
      </c>
      <c r="E35" s="119"/>
    </row>
    <row r="36" spans="1:5" x14ac:dyDescent="0.2">
      <c r="A36" s="113" t="s">
        <v>218</v>
      </c>
      <c r="B36" s="119"/>
      <c r="C36" s="119">
        <v>145</v>
      </c>
      <c r="D36" s="119"/>
      <c r="E36" s="119"/>
    </row>
    <row r="37" spans="1:5" x14ac:dyDescent="0.2">
      <c r="A37" s="113" t="s">
        <v>229</v>
      </c>
      <c r="B37" s="119">
        <v>37617.25</v>
      </c>
      <c r="C37" s="119"/>
      <c r="D37" s="119">
        <f>SUM(D31:D36)</f>
        <v>39011.15</v>
      </c>
      <c r="E37" s="119"/>
    </row>
    <row r="38" spans="1:5" x14ac:dyDescent="0.2">
      <c r="A38" s="113"/>
      <c r="B38" s="119"/>
      <c r="C38" s="119"/>
      <c r="D38" s="119"/>
      <c r="E38" s="119"/>
    </row>
    <row r="39" spans="1:5" x14ac:dyDescent="0.2">
      <c r="A39" s="115" t="s">
        <v>83</v>
      </c>
      <c r="B39" s="119">
        <v>1448.75</v>
      </c>
      <c r="C39" s="122"/>
      <c r="D39" s="119"/>
      <c r="E39" s="122">
        <v>379.3</v>
      </c>
    </row>
    <row r="40" spans="1:5" x14ac:dyDescent="0.2">
      <c r="A40" s="113" t="s">
        <v>84</v>
      </c>
      <c r="B40" s="120"/>
      <c r="C40" s="119"/>
      <c r="D40" s="119"/>
      <c r="E40" s="121"/>
    </row>
    <row r="41" spans="1:5" x14ac:dyDescent="0.2">
      <c r="A41" s="113" t="s">
        <v>91</v>
      </c>
      <c r="B41" s="119"/>
      <c r="C41" s="117"/>
      <c r="D41" s="119"/>
      <c r="E41" s="119"/>
    </row>
    <row r="42" spans="1:5" x14ac:dyDescent="0.2">
      <c r="A42" s="131" t="s">
        <v>230</v>
      </c>
      <c r="B42" s="119"/>
      <c r="C42" s="119"/>
      <c r="D42" s="119"/>
      <c r="E42" s="121">
        <v>39390.449999999997</v>
      </c>
    </row>
    <row r="43" spans="1:5" x14ac:dyDescent="0.2">
      <c r="A43" s="132"/>
      <c r="B43" s="121"/>
      <c r="C43" s="121"/>
      <c r="D43" s="121"/>
      <c r="E43" s="121"/>
    </row>
    <row r="44" spans="1:5" x14ac:dyDescent="0.2">
      <c r="A44" s="132"/>
      <c r="B44" s="133"/>
      <c r="C44" s="133"/>
      <c r="D44" s="133"/>
      <c r="E44" s="133"/>
    </row>
    <row r="45" spans="1:5" x14ac:dyDescent="0.2">
      <c r="A45" s="132"/>
      <c r="B45" s="133"/>
      <c r="C45" s="133"/>
      <c r="D45" s="133"/>
      <c r="E45" s="133"/>
    </row>
    <row r="46" spans="1:5" x14ac:dyDescent="0.2">
      <c r="A46" s="132" t="s">
        <v>231</v>
      </c>
      <c r="B46" s="134"/>
      <c r="C46" s="134" t="s">
        <v>199</v>
      </c>
      <c r="D46" s="134" t="s">
        <v>205</v>
      </c>
      <c r="E46" s="134"/>
    </row>
    <row r="47" spans="1:5" x14ac:dyDescent="0.2">
      <c r="A47" s="132"/>
      <c r="B47" s="134"/>
      <c r="C47" s="134"/>
      <c r="D47" s="134"/>
      <c r="E47" s="134"/>
    </row>
    <row r="48" spans="1:5" x14ac:dyDescent="0.2">
      <c r="A48" s="132"/>
      <c r="B48" s="134"/>
      <c r="C48" s="134"/>
      <c r="D48" s="134"/>
      <c r="E48" s="134"/>
    </row>
    <row r="49" spans="1:5" x14ac:dyDescent="0.2">
      <c r="A49" s="132"/>
      <c r="B49" s="134"/>
      <c r="C49" s="134"/>
      <c r="D49" s="134"/>
      <c r="E49" s="134"/>
    </row>
    <row r="50" spans="1:5" ht="15" x14ac:dyDescent="0.25">
      <c r="A50" s="203" t="s">
        <v>232</v>
      </c>
      <c r="B50" s="203"/>
      <c r="C50" s="203"/>
      <c r="D50" s="203"/>
      <c r="E50" s="203"/>
    </row>
    <row r="51" spans="1:5" x14ac:dyDescent="0.2">
      <c r="A51" t="s">
        <v>54</v>
      </c>
      <c r="B51" s="85"/>
      <c r="C51" s="85"/>
      <c r="D51" s="85"/>
      <c r="E51" s="85"/>
    </row>
    <row r="52" spans="1:5" x14ac:dyDescent="0.2">
      <c r="A52" t="s">
        <v>233</v>
      </c>
      <c r="B52" s="85"/>
      <c r="C52" s="85"/>
      <c r="D52" s="85"/>
      <c r="E52" s="85"/>
    </row>
    <row r="53" spans="1:5" x14ac:dyDescent="0.2">
      <c r="A53" t="s">
        <v>224</v>
      </c>
      <c r="B53" s="85"/>
      <c r="C53" s="85"/>
      <c r="D53" s="85"/>
      <c r="E53" s="85"/>
    </row>
    <row r="54" spans="1:5" x14ac:dyDescent="0.2">
      <c r="A54" t="s">
        <v>234</v>
      </c>
      <c r="B54" s="85"/>
      <c r="C54" s="85"/>
      <c r="D54" s="85"/>
      <c r="E54" s="85"/>
    </row>
    <row r="55" spans="1:5" x14ac:dyDescent="0.2">
      <c r="A55" t="s">
        <v>58</v>
      </c>
      <c r="B55" s="85"/>
      <c r="C55" s="85"/>
      <c r="D55" s="85"/>
      <c r="E55" s="85"/>
    </row>
    <row r="56" spans="1:5" x14ac:dyDescent="0.2">
      <c r="A56" t="s">
        <v>235</v>
      </c>
      <c r="B56" s="85"/>
      <c r="C56" s="85"/>
      <c r="D56" s="85"/>
      <c r="E56" s="85"/>
    </row>
    <row r="57" spans="1:5" x14ac:dyDescent="0.2">
      <c r="A57" t="s">
        <v>236</v>
      </c>
      <c r="B57" s="85"/>
      <c r="C57" s="85"/>
      <c r="D57" s="85"/>
      <c r="E57" s="85"/>
    </row>
    <row r="58" spans="1:5" x14ac:dyDescent="0.2">
      <c r="A58" t="s">
        <v>37</v>
      </c>
      <c r="B58" s="85"/>
      <c r="C58" s="85"/>
      <c r="D58" s="85"/>
      <c r="E58" s="85"/>
    </row>
    <row r="59" spans="1:5" x14ac:dyDescent="0.2">
      <c r="A59" t="s">
        <v>61</v>
      </c>
      <c r="B59" s="85"/>
      <c r="C59" s="85"/>
      <c r="D59" s="85"/>
      <c r="E59" s="85"/>
    </row>
    <row r="60" spans="1:5" x14ac:dyDescent="0.2">
      <c r="A60" t="s">
        <v>62</v>
      </c>
      <c r="B60" s="85"/>
      <c r="C60" s="85"/>
      <c r="D60" s="85"/>
      <c r="E60" s="85"/>
    </row>
    <row r="61" spans="1:5" x14ac:dyDescent="0.2">
      <c r="B61" s="85"/>
      <c r="C61" s="85"/>
      <c r="D61" s="85"/>
      <c r="E61" s="85"/>
    </row>
    <row r="62" spans="1:5" x14ac:dyDescent="0.2">
      <c r="A62" t="s">
        <v>237</v>
      </c>
      <c r="B62" s="85"/>
      <c r="C62" s="85" t="s">
        <v>41</v>
      </c>
      <c r="D62" s="85"/>
      <c r="E62" s="85" t="s">
        <v>238</v>
      </c>
    </row>
    <row r="63" spans="1:5" x14ac:dyDescent="0.2">
      <c r="E63" t="s">
        <v>239</v>
      </c>
    </row>
    <row r="64" spans="1:5" x14ac:dyDescent="0.2">
      <c r="E64" t="s">
        <v>240</v>
      </c>
    </row>
  </sheetData>
  <mergeCells count="7">
    <mergeCell ref="A50:E50"/>
    <mergeCell ref="A1:E1"/>
    <mergeCell ref="A2:E2"/>
    <mergeCell ref="A4:C4"/>
    <mergeCell ref="D4:E4"/>
    <mergeCell ref="B28:C28"/>
    <mergeCell ref="D28:E2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55"/>
  <sheetViews>
    <sheetView workbookViewId="0">
      <selection activeCell="I36" sqref="I36"/>
    </sheetView>
  </sheetViews>
  <sheetFormatPr baseColWidth="10" defaultRowHeight="12.75" x14ac:dyDescent="0.2"/>
  <cols>
    <col min="1" max="1" width="40.7109375" bestFit="1" customWidth="1"/>
    <col min="4" max="4" width="3.140625" customWidth="1"/>
  </cols>
  <sheetData>
    <row r="1" spans="1:6" x14ac:dyDescent="0.2">
      <c r="A1" s="202" t="s">
        <v>44</v>
      </c>
      <c r="B1" s="202"/>
      <c r="C1" s="202"/>
      <c r="D1" s="202"/>
      <c r="E1" s="202"/>
      <c r="F1" s="202"/>
    </row>
    <row r="2" spans="1:6" x14ac:dyDescent="0.2">
      <c r="A2" s="202" t="s">
        <v>45</v>
      </c>
      <c r="B2" s="202"/>
      <c r="C2" s="202"/>
      <c r="D2" s="202"/>
      <c r="E2" s="202"/>
      <c r="F2" s="202"/>
    </row>
    <row r="3" spans="1:6" x14ac:dyDescent="0.2">
      <c r="A3" s="108"/>
      <c r="B3" s="109"/>
      <c r="C3" s="109"/>
      <c r="D3" s="134"/>
      <c r="E3" s="109"/>
      <c r="F3" s="109"/>
    </row>
    <row r="4" spans="1:6" x14ac:dyDescent="0.2">
      <c r="A4" s="204" t="s">
        <v>241</v>
      </c>
      <c r="B4" s="204"/>
      <c r="C4" s="204"/>
      <c r="D4" s="162"/>
      <c r="E4" s="205" t="s">
        <v>242</v>
      </c>
      <c r="F4" s="205"/>
    </row>
    <row r="5" spans="1:6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6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6" x14ac:dyDescent="0.2">
      <c r="A7" s="113" t="s">
        <v>68</v>
      </c>
      <c r="B7" s="114">
        <v>9530</v>
      </c>
      <c r="C7" s="136"/>
      <c r="D7" s="132"/>
      <c r="E7" s="137">
        <v>9400</v>
      </c>
      <c r="F7" s="136"/>
    </row>
    <row r="8" spans="1:6" x14ac:dyDescent="0.2">
      <c r="A8" s="136" t="s">
        <v>260</v>
      </c>
      <c r="B8" s="138"/>
      <c r="C8" s="138"/>
      <c r="D8" s="135"/>
      <c r="E8" s="138"/>
      <c r="F8" s="138"/>
    </row>
    <row r="9" spans="1:6" x14ac:dyDescent="0.2">
      <c r="A9" s="113" t="s">
        <v>69</v>
      </c>
      <c r="B9" s="138"/>
      <c r="C9" s="138"/>
      <c r="D9" s="135"/>
      <c r="E9" s="138"/>
      <c r="F9" s="138"/>
    </row>
    <row r="10" spans="1:6" x14ac:dyDescent="0.2">
      <c r="A10" s="113" t="s">
        <v>127</v>
      </c>
      <c r="B10" s="119">
        <v>15</v>
      </c>
      <c r="C10" s="138"/>
      <c r="D10" s="135"/>
      <c r="E10" s="138"/>
      <c r="F10" s="138"/>
    </row>
    <row r="11" spans="1:6" x14ac:dyDescent="0.2">
      <c r="A11" s="136" t="s">
        <v>261</v>
      </c>
      <c r="B11" s="138"/>
      <c r="C11" s="138"/>
      <c r="D11" s="135"/>
      <c r="E11" s="138"/>
      <c r="F11" s="138"/>
    </row>
    <row r="12" spans="1:6" x14ac:dyDescent="0.2">
      <c r="A12" s="113" t="s">
        <v>71</v>
      </c>
      <c r="B12" s="138"/>
      <c r="C12" s="138"/>
      <c r="D12" s="135"/>
      <c r="E12" s="138"/>
      <c r="F12" s="138"/>
    </row>
    <row r="13" spans="1:6" x14ac:dyDescent="0.2">
      <c r="A13" s="113" t="s">
        <v>72</v>
      </c>
      <c r="B13" s="119">
        <v>98</v>
      </c>
      <c r="C13" s="138"/>
      <c r="D13" s="135"/>
      <c r="E13" s="138">
        <v>100</v>
      </c>
      <c r="F13" s="138"/>
    </row>
    <row r="14" spans="1:6" x14ac:dyDescent="0.2">
      <c r="A14" s="113" t="s">
        <v>73</v>
      </c>
      <c r="B14" s="119">
        <v>2623.1</v>
      </c>
      <c r="C14" s="138"/>
      <c r="D14" s="135"/>
      <c r="E14" s="138">
        <v>2800</v>
      </c>
      <c r="F14" s="138"/>
    </row>
    <row r="15" spans="1:6" x14ac:dyDescent="0.2">
      <c r="A15" s="113" t="s">
        <v>74</v>
      </c>
      <c r="B15" s="138"/>
      <c r="C15" s="119">
        <v>1040.6500000000001</v>
      </c>
      <c r="D15" s="140"/>
      <c r="E15" s="138"/>
      <c r="F15" s="138">
        <v>2000</v>
      </c>
    </row>
    <row r="16" spans="1:6" x14ac:dyDescent="0.2">
      <c r="A16" s="136" t="s">
        <v>262</v>
      </c>
      <c r="B16" s="138"/>
      <c r="C16" s="138"/>
      <c r="D16" s="135"/>
      <c r="E16" s="138"/>
      <c r="F16" s="138"/>
    </row>
    <row r="17" spans="1:6" x14ac:dyDescent="0.2">
      <c r="A17" s="113" t="s">
        <v>75</v>
      </c>
      <c r="B17" s="138"/>
      <c r="C17" s="119">
        <v>2557</v>
      </c>
      <c r="D17" s="140"/>
      <c r="E17" s="138"/>
      <c r="F17" s="138">
        <v>2200</v>
      </c>
    </row>
    <row r="18" spans="1:6" x14ac:dyDescent="0.2">
      <c r="A18" s="113" t="s">
        <v>76</v>
      </c>
      <c r="B18" s="138"/>
      <c r="C18" s="119">
        <v>1715.9</v>
      </c>
      <c r="D18" s="140"/>
      <c r="E18" s="138"/>
      <c r="F18" s="138">
        <v>2000</v>
      </c>
    </row>
    <row r="19" spans="1:6" x14ac:dyDescent="0.2">
      <c r="A19" s="113" t="s">
        <v>77</v>
      </c>
      <c r="B19" s="138"/>
      <c r="C19" s="119">
        <v>2330.6</v>
      </c>
      <c r="D19" s="140"/>
      <c r="E19" s="138"/>
      <c r="F19" s="138">
        <v>2300</v>
      </c>
    </row>
    <row r="20" spans="1:6" x14ac:dyDescent="0.2">
      <c r="A20" s="113" t="s">
        <v>78</v>
      </c>
      <c r="B20" s="138"/>
      <c r="C20" s="119">
        <v>3062</v>
      </c>
      <c r="D20" s="140"/>
      <c r="E20" s="138"/>
      <c r="F20" s="138">
        <v>3000</v>
      </c>
    </row>
    <row r="21" spans="1:6" x14ac:dyDescent="0.2">
      <c r="A21" s="113" t="s">
        <v>79</v>
      </c>
      <c r="B21" s="138"/>
      <c r="C21" s="119">
        <v>117</v>
      </c>
      <c r="D21" s="140"/>
      <c r="E21" s="138"/>
      <c r="F21" s="138">
        <v>100</v>
      </c>
    </row>
    <row r="22" spans="1:6" x14ac:dyDescent="0.2">
      <c r="A22" s="115" t="s">
        <v>82</v>
      </c>
      <c r="B22" s="138"/>
      <c r="C22" s="120">
        <v>252</v>
      </c>
      <c r="D22" s="135"/>
      <c r="E22" s="138"/>
      <c r="F22" s="138">
        <v>2000</v>
      </c>
    </row>
    <row r="23" spans="1:6" x14ac:dyDescent="0.2">
      <c r="A23" s="113" t="s">
        <v>263</v>
      </c>
      <c r="B23" s="138"/>
      <c r="C23" s="120">
        <v>661.65</v>
      </c>
      <c r="D23" s="140"/>
      <c r="E23" s="138"/>
      <c r="F23" s="138">
        <v>1000</v>
      </c>
    </row>
    <row r="24" spans="1:6" x14ac:dyDescent="0.2">
      <c r="A24" s="136" t="s">
        <v>264</v>
      </c>
      <c r="B24" s="138"/>
      <c r="C24" s="120">
        <v>150</v>
      </c>
      <c r="D24" s="140"/>
      <c r="E24" s="138"/>
      <c r="F24" s="138"/>
    </row>
    <row r="25" spans="1:6" x14ac:dyDescent="0.2">
      <c r="A25" s="141" t="s">
        <v>244</v>
      </c>
      <c r="B25" s="142">
        <f>SUM(B7:B24)</f>
        <v>12266.1</v>
      </c>
      <c r="C25" s="142">
        <f>SUM(C7:C24)</f>
        <v>11886.8</v>
      </c>
      <c r="D25" s="133"/>
      <c r="E25" s="142">
        <f>SUM(E7:E24)</f>
        <v>12300</v>
      </c>
      <c r="F25" s="142">
        <f>SUM(F7:F24)</f>
        <v>14600</v>
      </c>
    </row>
    <row r="26" spans="1:6" x14ac:dyDescent="0.2">
      <c r="A26" s="164" t="s">
        <v>245</v>
      </c>
      <c r="B26" s="144"/>
      <c r="C26" s="154">
        <f>B25-C25</f>
        <v>379.30000000000109</v>
      </c>
      <c r="D26" s="155"/>
      <c r="E26" s="144">
        <f>F25-E25</f>
        <v>2300</v>
      </c>
      <c r="F26" s="154"/>
    </row>
    <row r="27" spans="1:6" x14ac:dyDescent="0.2">
      <c r="A27" s="141" t="s">
        <v>246</v>
      </c>
      <c r="B27" s="142">
        <f>SUM(B25:B26)</f>
        <v>12266.1</v>
      </c>
      <c r="C27" s="142">
        <f>SUM(C25:C26)</f>
        <v>12266.1</v>
      </c>
      <c r="D27" s="133"/>
      <c r="E27" s="142">
        <f>SUM(E25:E26)</f>
        <v>14600</v>
      </c>
      <c r="F27" s="142">
        <f>SUM(F25:F26)</f>
        <v>14600</v>
      </c>
    </row>
    <row r="28" spans="1:6" x14ac:dyDescent="0.2">
      <c r="A28" s="132"/>
      <c r="B28" s="133"/>
      <c r="C28" s="135"/>
      <c r="D28" s="135"/>
      <c r="E28" s="135"/>
      <c r="F28" s="133"/>
    </row>
    <row r="29" spans="1:6" x14ac:dyDescent="0.2">
      <c r="A29" s="132"/>
      <c r="B29" s="133"/>
      <c r="C29" s="135"/>
      <c r="D29" s="135"/>
      <c r="E29" s="135"/>
      <c r="F29" s="133"/>
    </row>
    <row r="30" spans="1:6" x14ac:dyDescent="0.2">
      <c r="A30" s="161" t="s">
        <v>247</v>
      </c>
      <c r="B30" s="207">
        <v>43101</v>
      </c>
      <c r="C30" s="208"/>
      <c r="D30" s="145"/>
      <c r="E30" s="207">
        <v>43465</v>
      </c>
      <c r="F30" s="208"/>
    </row>
    <row r="31" spans="1:6" x14ac:dyDescent="0.2">
      <c r="A31" s="165"/>
      <c r="B31" s="112" t="s">
        <v>21</v>
      </c>
      <c r="C31" s="159" t="s">
        <v>22</v>
      </c>
      <c r="D31" s="111"/>
      <c r="E31" s="112" t="s">
        <v>21</v>
      </c>
      <c r="F31" s="159" t="s">
        <v>22</v>
      </c>
    </row>
    <row r="32" spans="1:6" x14ac:dyDescent="0.2">
      <c r="A32" s="166"/>
      <c r="B32" s="112" t="s">
        <v>86</v>
      </c>
      <c r="C32" s="160" t="s">
        <v>87</v>
      </c>
      <c r="E32" s="112" t="s">
        <v>86</v>
      </c>
      <c r="F32" s="160" t="s">
        <v>87</v>
      </c>
    </row>
    <row r="33" spans="1:6" x14ac:dyDescent="0.2">
      <c r="A33" s="113" t="s">
        <v>88</v>
      </c>
      <c r="B33" s="119">
        <v>538.04999999999995</v>
      </c>
      <c r="C33" s="146"/>
      <c r="D33" s="147"/>
      <c r="E33" s="114">
        <v>538.79999999999995</v>
      </c>
      <c r="F33" s="146"/>
    </row>
    <row r="34" spans="1:6" x14ac:dyDescent="0.2">
      <c r="A34" s="136" t="s">
        <v>248</v>
      </c>
      <c r="B34" s="119">
        <v>26604.5</v>
      </c>
      <c r="C34" s="146"/>
      <c r="D34" s="147"/>
      <c r="E34" s="119">
        <v>26871.05</v>
      </c>
      <c r="F34" s="146"/>
    </row>
    <row r="35" spans="1:6" x14ac:dyDescent="0.2">
      <c r="A35" s="136" t="s">
        <v>249</v>
      </c>
      <c r="B35" s="119">
        <v>11693.6</v>
      </c>
      <c r="C35" s="146"/>
      <c r="D35" s="147"/>
      <c r="E35" s="119">
        <v>11693.6</v>
      </c>
      <c r="F35" s="146"/>
    </row>
    <row r="36" spans="1:6" x14ac:dyDescent="0.2">
      <c r="A36" s="136" t="s">
        <v>258</v>
      </c>
      <c r="B36" s="146"/>
      <c r="C36" s="146"/>
      <c r="D36" s="147"/>
      <c r="E36" s="146"/>
      <c r="F36" s="146"/>
    </row>
    <row r="37" spans="1:6" x14ac:dyDescent="0.2">
      <c r="A37" s="136" t="s">
        <v>259</v>
      </c>
      <c r="B37" s="146"/>
      <c r="C37" s="146"/>
      <c r="D37" s="147"/>
      <c r="E37" s="146"/>
      <c r="F37" s="146"/>
    </row>
    <row r="38" spans="1:6" x14ac:dyDescent="0.2">
      <c r="A38" s="136" t="s">
        <v>26</v>
      </c>
      <c r="B38" s="146">
        <v>175</v>
      </c>
      <c r="C38" s="146"/>
      <c r="D38" s="147"/>
      <c r="E38" s="146">
        <v>287</v>
      </c>
      <c r="F38" s="146"/>
    </row>
    <row r="39" spans="1:6" x14ac:dyDescent="0.2">
      <c r="A39" s="136" t="s">
        <v>266</v>
      </c>
      <c r="B39" s="146"/>
      <c r="C39" s="146"/>
      <c r="D39" s="147"/>
      <c r="E39" s="146"/>
      <c r="F39" s="146"/>
    </row>
    <row r="40" spans="1:6" x14ac:dyDescent="0.2">
      <c r="A40" s="136" t="s">
        <v>267</v>
      </c>
      <c r="B40" s="149"/>
      <c r="C40" s="146">
        <v>38631.85</v>
      </c>
      <c r="D40" s="147"/>
      <c r="E40" s="149"/>
      <c r="F40" s="146">
        <v>39011.15</v>
      </c>
    </row>
    <row r="41" spans="1:6" x14ac:dyDescent="0.2">
      <c r="A41" s="136" t="s">
        <v>275</v>
      </c>
      <c r="B41" s="149"/>
      <c r="C41" s="146"/>
      <c r="D41" s="147"/>
      <c r="E41" s="149"/>
      <c r="F41" s="146"/>
    </row>
    <row r="42" spans="1:6" x14ac:dyDescent="0.2">
      <c r="A42" s="113" t="s">
        <v>265</v>
      </c>
      <c r="B42" s="149"/>
      <c r="C42" s="146"/>
      <c r="D42" s="147"/>
      <c r="E42" s="149"/>
      <c r="F42" s="146"/>
    </row>
    <row r="43" spans="1:6" x14ac:dyDescent="0.2">
      <c r="A43" s="167" t="s">
        <v>268</v>
      </c>
      <c r="B43" s="163"/>
      <c r="C43" s="163">
        <v>379.3</v>
      </c>
      <c r="D43" s="147"/>
      <c r="E43" s="146"/>
      <c r="F43" s="146"/>
    </row>
    <row r="44" spans="1:6" x14ac:dyDescent="0.2">
      <c r="A44" s="168" t="s">
        <v>271</v>
      </c>
      <c r="B44" s="146"/>
      <c r="C44" s="163"/>
      <c r="D44" s="147"/>
      <c r="E44" s="146"/>
      <c r="F44" s="146"/>
    </row>
    <row r="45" spans="1:6" x14ac:dyDescent="0.2">
      <c r="A45" s="141" t="s">
        <v>273</v>
      </c>
      <c r="B45" s="149">
        <f>SUM(B33:B44)</f>
        <v>39011.15</v>
      </c>
      <c r="C45" s="149">
        <f>SUM(C33:C44)</f>
        <v>39011.15</v>
      </c>
      <c r="D45" s="150"/>
      <c r="E45" s="149">
        <f>SUM(E33:E43)</f>
        <v>39390.449999999997</v>
      </c>
      <c r="F45" s="149">
        <f>SUM(F33:F43)</f>
        <v>39011.15</v>
      </c>
    </row>
    <row r="46" spans="1:6" x14ac:dyDescent="0.2">
      <c r="A46" s="153" t="s">
        <v>274</v>
      </c>
      <c r="B46" s="156"/>
      <c r="C46" s="156"/>
      <c r="D46" s="157"/>
      <c r="E46" s="156"/>
      <c r="F46" s="156">
        <f>E45-F45</f>
        <v>379.29999999999563</v>
      </c>
    </row>
    <row r="47" spans="1:6" x14ac:dyDescent="0.2">
      <c r="A47" s="141" t="s">
        <v>272</v>
      </c>
      <c r="B47" s="149">
        <f>SUM(B45:B46)</f>
        <v>39011.15</v>
      </c>
      <c r="C47" s="149">
        <f>SUM(C45:C46)</f>
        <v>39011.15</v>
      </c>
      <c r="D47" s="150"/>
      <c r="E47" s="149">
        <f>SUM(E45:E46)</f>
        <v>39390.449999999997</v>
      </c>
      <c r="F47" s="149">
        <f>SUM(F45:F46)</f>
        <v>39390.449999999997</v>
      </c>
    </row>
    <row r="48" spans="1:6" x14ac:dyDescent="0.2">
      <c r="A48" s="152"/>
      <c r="B48" s="133"/>
      <c r="C48" s="133"/>
      <c r="D48" s="133"/>
      <c r="E48" s="133"/>
      <c r="F48" s="133"/>
    </row>
    <row r="49" spans="1:6" x14ac:dyDescent="0.2">
      <c r="A49" s="152"/>
      <c r="B49" s="133"/>
      <c r="C49" s="133"/>
      <c r="D49" s="133"/>
      <c r="E49" s="133"/>
      <c r="F49" s="133"/>
    </row>
    <row r="50" spans="1:6" x14ac:dyDescent="0.2">
      <c r="A50" s="141" t="s">
        <v>280</v>
      </c>
      <c r="B50" s="142">
        <f>C45</f>
        <v>39011.15</v>
      </c>
      <c r="C50" s="133"/>
      <c r="D50" s="133"/>
      <c r="E50" s="133"/>
      <c r="F50" s="133"/>
    </row>
    <row r="51" spans="1:6" x14ac:dyDescent="0.2">
      <c r="A51" s="153" t="s">
        <v>281</v>
      </c>
      <c r="B51" s="154">
        <f>F46</f>
        <v>379.29999999999563</v>
      </c>
      <c r="C51" s="133"/>
      <c r="D51" s="133"/>
      <c r="E51" s="133"/>
      <c r="F51" s="133"/>
    </row>
    <row r="52" spans="1:6" x14ac:dyDescent="0.2">
      <c r="A52" s="141" t="s">
        <v>282</v>
      </c>
      <c r="B52" s="142">
        <f>B50+B51</f>
        <v>39390.449999999997</v>
      </c>
      <c r="C52" s="133"/>
      <c r="D52" s="133"/>
      <c r="E52" s="133"/>
      <c r="F52" s="133"/>
    </row>
    <row r="55" spans="1:6" x14ac:dyDescent="0.2">
      <c r="A55" s="132" t="s">
        <v>243</v>
      </c>
      <c r="B55" s="134"/>
      <c r="C55" s="134" t="s">
        <v>199</v>
      </c>
      <c r="E55" s="134" t="s">
        <v>205</v>
      </c>
    </row>
  </sheetData>
  <mergeCells count="6">
    <mergeCell ref="A1:F1"/>
    <mergeCell ref="A2:F2"/>
    <mergeCell ref="A4:C4"/>
    <mergeCell ref="E4:F4"/>
    <mergeCell ref="B30:C30"/>
    <mergeCell ref="E30:F3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55"/>
  <sheetViews>
    <sheetView workbookViewId="0">
      <selection activeCell="A15" sqref="A15:XFD15"/>
    </sheetView>
  </sheetViews>
  <sheetFormatPr baseColWidth="10" defaultRowHeight="12.75" x14ac:dyDescent="0.2"/>
  <cols>
    <col min="1" max="1" width="40.7109375" bestFit="1" customWidth="1"/>
    <col min="4" max="4" width="3.140625" customWidth="1"/>
  </cols>
  <sheetData>
    <row r="1" spans="1:6" x14ac:dyDescent="0.2">
      <c r="A1" s="202" t="s">
        <v>44</v>
      </c>
      <c r="B1" s="202"/>
      <c r="C1" s="202"/>
      <c r="D1" s="202"/>
      <c r="E1" s="202"/>
      <c r="F1" s="202"/>
    </row>
    <row r="2" spans="1:6" x14ac:dyDescent="0.2">
      <c r="A2" s="202" t="s">
        <v>45</v>
      </c>
      <c r="B2" s="202"/>
      <c r="C2" s="202"/>
      <c r="D2" s="202"/>
      <c r="E2" s="202"/>
      <c r="F2" s="202"/>
    </row>
    <row r="3" spans="1:6" x14ac:dyDescent="0.2">
      <c r="A3" s="108"/>
      <c r="B3" s="109"/>
      <c r="C3" s="109"/>
      <c r="D3" s="134"/>
      <c r="E3" s="109"/>
      <c r="F3" s="109"/>
    </row>
    <row r="4" spans="1:6" x14ac:dyDescent="0.2">
      <c r="A4" s="204" t="s">
        <v>256</v>
      </c>
      <c r="B4" s="204"/>
      <c r="C4" s="204"/>
      <c r="D4" s="162"/>
      <c r="E4" s="205" t="s">
        <v>257</v>
      </c>
      <c r="F4" s="205"/>
    </row>
    <row r="5" spans="1:6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6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6" x14ac:dyDescent="0.2">
      <c r="A7" s="113" t="s">
        <v>68</v>
      </c>
      <c r="B7" s="114">
        <v>9366</v>
      </c>
      <c r="C7" s="136"/>
      <c r="D7" s="132"/>
      <c r="E7" s="137">
        <v>9400</v>
      </c>
      <c r="F7" s="136"/>
    </row>
    <row r="8" spans="1:6" x14ac:dyDescent="0.2">
      <c r="A8" s="136" t="s">
        <v>260</v>
      </c>
      <c r="B8" s="138"/>
      <c r="C8" s="138"/>
      <c r="D8" s="135"/>
      <c r="E8" s="138"/>
      <c r="F8" s="138"/>
    </row>
    <row r="9" spans="1:6" x14ac:dyDescent="0.2">
      <c r="A9" s="113" t="s">
        <v>69</v>
      </c>
      <c r="B9" s="138"/>
      <c r="C9" s="138"/>
      <c r="D9" s="135"/>
      <c r="E9" s="138"/>
      <c r="F9" s="138"/>
    </row>
    <row r="10" spans="1:6" x14ac:dyDescent="0.2">
      <c r="A10" s="113" t="s">
        <v>127</v>
      </c>
      <c r="B10" s="138"/>
      <c r="C10" s="138"/>
      <c r="D10" s="135"/>
      <c r="E10" s="138"/>
      <c r="F10" s="138"/>
    </row>
    <row r="11" spans="1:6" x14ac:dyDescent="0.2">
      <c r="A11" s="136" t="s">
        <v>261</v>
      </c>
      <c r="B11" s="138"/>
      <c r="C11" s="138"/>
      <c r="D11" s="135"/>
      <c r="E11" s="138"/>
      <c r="F11" s="138"/>
    </row>
    <row r="12" spans="1:6" x14ac:dyDescent="0.2">
      <c r="A12" s="113" t="s">
        <v>71</v>
      </c>
      <c r="B12" s="138"/>
      <c r="C12" s="138"/>
      <c r="D12" s="135"/>
      <c r="E12" s="138"/>
      <c r="F12" s="138"/>
    </row>
    <row r="13" spans="1:6" x14ac:dyDescent="0.2">
      <c r="A13" s="113" t="s">
        <v>72</v>
      </c>
      <c r="B13" s="119"/>
      <c r="C13" s="138">
        <v>1807</v>
      </c>
      <c r="D13" s="135"/>
      <c r="E13" s="138">
        <v>100</v>
      </c>
      <c r="F13" s="138"/>
    </row>
    <row r="14" spans="1:6" x14ac:dyDescent="0.2">
      <c r="A14" s="113" t="s">
        <v>73</v>
      </c>
      <c r="B14" s="119">
        <v>1843.4</v>
      </c>
      <c r="C14" s="138"/>
      <c r="D14" s="135"/>
      <c r="E14" s="138">
        <v>2800</v>
      </c>
      <c r="F14" s="138"/>
    </row>
    <row r="15" spans="1:6" x14ac:dyDescent="0.2">
      <c r="A15" s="113" t="s">
        <v>74</v>
      </c>
      <c r="B15" s="138">
        <v>302.25</v>
      </c>
      <c r="C15" s="139"/>
      <c r="D15" s="140"/>
      <c r="E15" s="138"/>
      <c r="F15" s="138">
        <v>2000</v>
      </c>
    </row>
    <row r="16" spans="1:6" x14ac:dyDescent="0.2">
      <c r="A16" s="136" t="s">
        <v>262</v>
      </c>
      <c r="B16" s="138"/>
      <c r="C16" s="138"/>
      <c r="D16" s="135"/>
      <c r="E16" s="138"/>
      <c r="F16" s="138"/>
    </row>
    <row r="17" spans="1:6" x14ac:dyDescent="0.2">
      <c r="A17" s="113" t="s">
        <v>75</v>
      </c>
      <c r="B17" s="138"/>
      <c r="C17" s="138">
        <v>1897.4</v>
      </c>
      <c r="D17" s="140"/>
      <c r="E17" s="138"/>
      <c r="F17" s="138">
        <v>2200</v>
      </c>
    </row>
    <row r="18" spans="1:6" x14ac:dyDescent="0.2">
      <c r="A18" s="113" t="s">
        <v>76</v>
      </c>
      <c r="B18" s="138"/>
      <c r="C18" s="139">
        <v>226.1</v>
      </c>
      <c r="D18" s="140"/>
      <c r="E18" s="138"/>
      <c r="F18" s="138">
        <v>2000</v>
      </c>
    </row>
    <row r="19" spans="1:6" x14ac:dyDescent="0.2">
      <c r="A19" s="113" t="s">
        <v>77</v>
      </c>
      <c r="B19" s="138">
        <v>428.5</v>
      </c>
      <c r="C19" s="139"/>
      <c r="D19" s="140"/>
      <c r="E19" s="138"/>
      <c r="F19" s="138">
        <v>2300</v>
      </c>
    </row>
    <row r="20" spans="1:6" x14ac:dyDescent="0.2">
      <c r="A20" s="113" t="s">
        <v>78</v>
      </c>
      <c r="B20" s="138"/>
      <c r="C20" s="139">
        <v>2696.1</v>
      </c>
      <c r="D20" s="140"/>
      <c r="E20" s="138"/>
      <c r="F20" s="138">
        <v>3000</v>
      </c>
    </row>
    <row r="21" spans="1:6" x14ac:dyDescent="0.2">
      <c r="A21" s="113" t="s">
        <v>79</v>
      </c>
      <c r="B21" s="138"/>
      <c r="C21" s="139"/>
      <c r="D21" s="140"/>
      <c r="E21" s="138"/>
      <c r="F21" s="138">
        <v>100</v>
      </c>
    </row>
    <row r="22" spans="1:6" x14ac:dyDescent="0.2">
      <c r="A22" s="115" t="s">
        <v>82</v>
      </c>
      <c r="B22" s="138"/>
      <c r="C22" s="138"/>
      <c r="D22" s="135"/>
      <c r="E22" s="138"/>
      <c r="F22" s="138">
        <v>2000</v>
      </c>
    </row>
    <row r="23" spans="1:6" x14ac:dyDescent="0.2">
      <c r="A23" s="113" t="s">
        <v>263</v>
      </c>
      <c r="B23" s="138"/>
      <c r="C23" s="139">
        <v>917</v>
      </c>
      <c r="D23" s="140"/>
      <c r="E23" s="138"/>
      <c r="F23" s="138">
        <v>1000</v>
      </c>
    </row>
    <row r="24" spans="1:6" x14ac:dyDescent="0.2">
      <c r="A24" s="136" t="s">
        <v>264</v>
      </c>
      <c r="B24" s="138"/>
      <c r="C24" s="139">
        <v>3274</v>
      </c>
      <c r="D24" s="140"/>
      <c r="E24" s="138"/>
      <c r="F24" s="138"/>
    </row>
    <row r="25" spans="1:6" x14ac:dyDescent="0.2">
      <c r="A25" s="141" t="s">
        <v>244</v>
      </c>
      <c r="B25" s="142">
        <f>SUM(B7:B24)</f>
        <v>11940.15</v>
      </c>
      <c r="C25" s="142">
        <f>SUM(C7:C24)</f>
        <v>10817.6</v>
      </c>
      <c r="D25" s="133"/>
      <c r="E25" s="142">
        <f>SUM(E7:E24)</f>
        <v>12300</v>
      </c>
      <c r="F25" s="142">
        <f>SUM(F7:F24)</f>
        <v>14600</v>
      </c>
    </row>
    <row r="26" spans="1:6" x14ac:dyDescent="0.2">
      <c r="A26" s="164" t="s">
        <v>245</v>
      </c>
      <c r="B26" s="144"/>
      <c r="C26" s="154">
        <f>B25-C25</f>
        <v>1122.5499999999993</v>
      </c>
      <c r="D26" s="155"/>
      <c r="E26" s="144">
        <f>F25-E25</f>
        <v>2300</v>
      </c>
      <c r="F26" s="144"/>
    </row>
    <row r="27" spans="1:6" x14ac:dyDescent="0.2">
      <c r="A27" s="141" t="s">
        <v>246</v>
      </c>
      <c r="B27" s="142">
        <f>SUM(B25:B26)</f>
        <v>11940.15</v>
      </c>
      <c r="C27" s="142">
        <f>SUM(C25:C26)</f>
        <v>11940.15</v>
      </c>
      <c r="D27" s="133"/>
      <c r="E27" s="142">
        <f>SUM(E25:E26)</f>
        <v>14600</v>
      </c>
      <c r="F27" s="142">
        <f>SUM(F25:F26)</f>
        <v>14600</v>
      </c>
    </row>
    <row r="28" spans="1:6" x14ac:dyDescent="0.2">
      <c r="A28" s="132"/>
      <c r="B28" s="133"/>
      <c r="C28" s="135"/>
      <c r="D28" s="135"/>
      <c r="E28" s="135"/>
      <c r="F28" s="133"/>
    </row>
    <row r="29" spans="1:6" x14ac:dyDescent="0.2">
      <c r="A29" s="132"/>
      <c r="B29" s="133"/>
      <c r="C29" s="135"/>
      <c r="D29" s="135"/>
      <c r="E29" s="135"/>
      <c r="F29" s="133"/>
    </row>
    <row r="30" spans="1:6" x14ac:dyDescent="0.2">
      <c r="A30" s="161" t="s">
        <v>247</v>
      </c>
      <c r="B30" s="207">
        <v>43466</v>
      </c>
      <c r="C30" s="208"/>
      <c r="D30" s="145"/>
      <c r="E30" s="207">
        <v>43830</v>
      </c>
      <c r="F30" s="208"/>
    </row>
    <row r="31" spans="1:6" x14ac:dyDescent="0.2">
      <c r="A31" s="165"/>
      <c r="B31" s="112" t="s">
        <v>21</v>
      </c>
      <c r="C31" s="159" t="s">
        <v>22</v>
      </c>
      <c r="D31" s="111"/>
      <c r="E31" s="112" t="s">
        <v>21</v>
      </c>
      <c r="F31" s="159" t="s">
        <v>22</v>
      </c>
    </row>
    <row r="32" spans="1:6" x14ac:dyDescent="0.2">
      <c r="A32" s="166"/>
      <c r="B32" s="112" t="s">
        <v>86</v>
      </c>
      <c r="C32" s="160" t="s">
        <v>87</v>
      </c>
      <c r="E32" s="112" t="s">
        <v>86</v>
      </c>
      <c r="F32" s="160" t="s">
        <v>87</v>
      </c>
    </row>
    <row r="33" spans="1:6" x14ac:dyDescent="0.2">
      <c r="A33" s="113" t="s">
        <v>88</v>
      </c>
      <c r="B33" s="146">
        <v>538.79999999999995</v>
      </c>
      <c r="C33" s="146"/>
      <c r="D33" s="147"/>
      <c r="E33" s="146">
        <v>1944.65</v>
      </c>
      <c r="F33" s="146"/>
    </row>
    <row r="34" spans="1:6" x14ac:dyDescent="0.2">
      <c r="A34" s="136" t="s">
        <v>248</v>
      </c>
      <c r="B34" s="146">
        <v>26871.05</v>
      </c>
      <c r="C34" s="146"/>
      <c r="D34" s="147"/>
      <c r="E34" s="146">
        <v>27431.25</v>
      </c>
      <c r="F34" s="146"/>
    </row>
    <row r="35" spans="1:6" x14ac:dyDescent="0.2">
      <c r="A35" s="136" t="s">
        <v>249</v>
      </c>
      <c r="B35" s="146">
        <v>11693.6</v>
      </c>
      <c r="C35" s="146"/>
      <c r="D35" s="147"/>
      <c r="E35" s="146">
        <v>11693.6</v>
      </c>
      <c r="F35" s="146"/>
    </row>
    <row r="36" spans="1:6" x14ac:dyDescent="0.2">
      <c r="A36" s="136" t="s">
        <v>258</v>
      </c>
      <c r="B36" s="146"/>
      <c r="C36" s="146"/>
      <c r="D36" s="147"/>
      <c r="E36" s="146"/>
      <c r="F36" s="146"/>
    </row>
    <row r="37" spans="1:6" x14ac:dyDescent="0.2">
      <c r="A37" s="136" t="s">
        <v>259</v>
      </c>
      <c r="B37" s="146"/>
      <c r="C37" s="146"/>
      <c r="D37" s="147"/>
      <c r="E37" s="146"/>
      <c r="F37" s="146"/>
    </row>
    <row r="38" spans="1:6" x14ac:dyDescent="0.2">
      <c r="A38" s="136" t="s">
        <v>26</v>
      </c>
      <c r="B38" s="146">
        <v>287</v>
      </c>
      <c r="C38" s="146"/>
      <c r="D38" s="147"/>
      <c r="E38" s="146">
        <v>465.5</v>
      </c>
      <c r="F38" s="146"/>
    </row>
    <row r="39" spans="1:6" x14ac:dyDescent="0.2">
      <c r="A39" s="136" t="s">
        <v>266</v>
      </c>
      <c r="B39" s="146"/>
      <c r="C39" s="146"/>
      <c r="D39" s="147"/>
      <c r="E39" s="146"/>
      <c r="F39" s="146"/>
    </row>
    <row r="40" spans="1:6" x14ac:dyDescent="0.2">
      <c r="A40" s="136" t="s">
        <v>267</v>
      </c>
      <c r="B40" s="149"/>
      <c r="C40" s="146">
        <v>39011.15</v>
      </c>
      <c r="D40" s="147"/>
      <c r="E40" s="149"/>
      <c r="F40" s="146">
        <v>39390.449999999997</v>
      </c>
    </row>
    <row r="41" spans="1:6" x14ac:dyDescent="0.2">
      <c r="A41" s="136" t="s">
        <v>275</v>
      </c>
      <c r="B41" s="149"/>
      <c r="C41" s="146"/>
      <c r="D41" s="147"/>
      <c r="E41" s="149"/>
      <c r="F41" s="146"/>
    </row>
    <row r="42" spans="1:6" x14ac:dyDescent="0.2">
      <c r="A42" s="113" t="s">
        <v>265</v>
      </c>
      <c r="B42" s="149"/>
      <c r="C42" s="146"/>
      <c r="D42" s="147"/>
      <c r="E42" s="149"/>
      <c r="F42" s="146">
        <v>1022</v>
      </c>
    </row>
    <row r="43" spans="1:6" x14ac:dyDescent="0.2">
      <c r="A43" s="167" t="s">
        <v>268</v>
      </c>
      <c r="B43" s="146"/>
      <c r="C43" s="163">
        <v>379.3</v>
      </c>
      <c r="D43" s="147"/>
      <c r="E43" s="146"/>
      <c r="F43" s="146"/>
    </row>
    <row r="44" spans="1:6" x14ac:dyDescent="0.2">
      <c r="A44" s="168" t="s">
        <v>271</v>
      </c>
      <c r="B44" s="146"/>
      <c r="C44" s="163"/>
      <c r="D44" s="147"/>
      <c r="E44" s="146"/>
      <c r="F44" s="146"/>
    </row>
    <row r="45" spans="1:6" x14ac:dyDescent="0.2">
      <c r="A45" s="141" t="s">
        <v>273</v>
      </c>
      <c r="B45" s="149">
        <f>SUM(B33:B44)</f>
        <v>39390.449999999997</v>
      </c>
      <c r="C45" s="149">
        <f>SUM(C33:C44)</f>
        <v>39390.450000000004</v>
      </c>
      <c r="D45" s="150"/>
      <c r="E45" s="149">
        <f>SUM(E33:E43)</f>
        <v>41535</v>
      </c>
      <c r="F45" s="149">
        <f>SUM(F33:F43)</f>
        <v>40412.449999999997</v>
      </c>
    </row>
    <row r="46" spans="1:6" x14ac:dyDescent="0.2">
      <c r="A46" s="153" t="s">
        <v>274</v>
      </c>
      <c r="B46" s="156"/>
      <c r="C46" s="156"/>
      <c r="D46" s="157"/>
      <c r="E46" s="156"/>
      <c r="F46" s="156">
        <f>E45-F45</f>
        <v>1122.5500000000029</v>
      </c>
    </row>
    <row r="47" spans="1:6" x14ac:dyDescent="0.2">
      <c r="A47" s="141" t="s">
        <v>272</v>
      </c>
      <c r="B47" s="149">
        <f>SUM(B45:B46)</f>
        <v>39390.449999999997</v>
      </c>
      <c r="C47" s="149">
        <f>SUM(C45:C46)</f>
        <v>39390.450000000004</v>
      </c>
      <c r="D47" s="150"/>
      <c r="E47" s="149">
        <f>SUM(E45:E46)</f>
        <v>41535</v>
      </c>
      <c r="F47" s="149">
        <f>SUM(F45:F46)</f>
        <v>41535</v>
      </c>
    </row>
    <row r="48" spans="1:6" x14ac:dyDescent="0.2">
      <c r="A48" s="152"/>
      <c r="B48" s="133"/>
      <c r="C48" s="133"/>
      <c r="D48" s="133"/>
      <c r="E48" s="133"/>
      <c r="F48" s="133"/>
    </row>
    <row r="49" spans="1:6" x14ac:dyDescent="0.2">
      <c r="A49" s="152"/>
      <c r="B49" s="133"/>
      <c r="C49" s="133"/>
      <c r="D49" s="133"/>
      <c r="E49" s="133"/>
      <c r="F49" s="133"/>
    </row>
    <row r="50" spans="1:6" x14ac:dyDescent="0.2">
      <c r="A50" s="141" t="s">
        <v>280</v>
      </c>
      <c r="B50" s="142">
        <f>C45</f>
        <v>39390.450000000004</v>
      </c>
      <c r="C50" s="133"/>
      <c r="D50" s="133"/>
      <c r="E50" s="133"/>
      <c r="F50" s="133"/>
    </row>
    <row r="51" spans="1:6" x14ac:dyDescent="0.2">
      <c r="A51" s="153" t="s">
        <v>281</v>
      </c>
      <c r="B51" s="154">
        <f>F46</f>
        <v>1122.5500000000029</v>
      </c>
      <c r="C51" s="133"/>
      <c r="D51" s="133"/>
      <c r="E51" s="133"/>
      <c r="F51" s="133"/>
    </row>
    <row r="52" spans="1:6" x14ac:dyDescent="0.2">
      <c r="A52" s="141" t="s">
        <v>282</v>
      </c>
      <c r="B52" s="142">
        <f>B50+B51</f>
        <v>40513.000000000007</v>
      </c>
      <c r="C52" s="133"/>
      <c r="D52" s="133"/>
      <c r="E52" s="133"/>
      <c r="F52" s="133"/>
    </row>
    <row r="55" spans="1:6" x14ac:dyDescent="0.2">
      <c r="A55" t="s">
        <v>192</v>
      </c>
      <c r="C55" t="s">
        <v>254</v>
      </c>
      <c r="E55" t="s">
        <v>255</v>
      </c>
    </row>
  </sheetData>
  <mergeCells count="6">
    <mergeCell ref="A1:F1"/>
    <mergeCell ref="A2:F2"/>
    <mergeCell ref="A4:C4"/>
    <mergeCell ref="E4:F4"/>
    <mergeCell ref="B30:C30"/>
    <mergeCell ref="E30:F3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5"/>
  <sheetViews>
    <sheetView topLeftCell="A19" workbookViewId="0">
      <selection activeCell="F46" sqref="F46"/>
    </sheetView>
  </sheetViews>
  <sheetFormatPr baseColWidth="10" defaultRowHeight="12.75" x14ac:dyDescent="0.2"/>
  <cols>
    <col min="1" max="1" width="40.7109375" bestFit="1" customWidth="1"/>
    <col min="4" max="4" width="3.140625" customWidth="1"/>
  </cols>
  <sheetData>
    <row r="1" spans="1:6" x14ac:dyDescent="0.2">
      <c r="A1" s="202" t="s">
        <v>44</v>
      </c>
      <c r="B1" s="202"/>
      <c r="C1" s="202"/>
      <c r="D1" s="202"/>
      <c r="E1" s="202"/>
      <c r="F1" s="202"/>
    </row>
    <row r="2" spans="1:6" x14ac:dyDescent="0.2">
      <c r="A2" s="202" t="s">
        <v>45</v>
      </c>
      <c r="B2" s="202"/>
      <c r="C2" s="202"/>
      <c r="D2" s="202"/>
      <c r="E2" s="202"/>
      <c r="F2" s="202"/>
    </row>
    <row r="3" spans="1:6" x14ac:dyDescent="0.2">
      <c r="A3" s="108"/>
      <c r="B3" s="109"/>
      <c r="C3" s="109"/>
      <c r="D3" s="134"/>
      <c r="E3" s="109"/>
      <c r="F3" s="109"/>
    </row>
    <row r="4" spans="1:6" x14ac:dyDescent="0.2">
      <c r="A4" s="204" t="s">
        <v>252</v>
      </c>
      <c r="B4" s="204"/>
      <c r="C4" s="204"/>
      <c r="D4" s="162"/>
      <c r="E4" s="205" t="s">
        <v>253</v>
      </c>
      <c r="F4" s="205"/>
    </row>
    <row r="5" spans="1:6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6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6" x14ac:dyDescent="0.2">
      <c r="A7" s="113" t="s">
        <v>68</v>
      </c>
      <c r="B7" s="137">
        <v>7155</v>
      </c>
      <c r="C7" s="136"/>
      <c r="D7" s="132"/>
      <c r="E7" s="137">
        <v>9400</v>
      </c>
      <c r="F7" s="136"/>
    </row>
    <row r="8" spans="1:6" x14ac:dyDescent="0.2">
      <c r="A8" s="136" t="s">
        <v>260</v>
      </c>
      <c r="B8" s="138"/>
      <c r="C8" s="138"/>
      <c r="D8" s="135"/>
      <c r="E8" s="138"/>
      <c r="F8" s="138"/>
    </row>
    <row r="9" spans="1:6" x14ac:dyDescent="0.2">
      <c r="A9" s="113" t="s">
        <v>69</v>
      </c>
      <c r="B9" s="138"/>
      <c r="C9" s="138"/>
      <c r="D9" s="135"/>
      <c r="E9" s="138"/>
      <c r="F9" s="138"/>
    </row>
    <row r="10" spans="1:6" x14ac:dyDescent="0.2">
      <c r="A10" s="113" t="s">
        <v>127</v>
      </c>
      <c r="B10" s="138"/>
      <c r="C10" s="138"/>
      <c r="D10" s="135"/>
      <c r="E10" s="138"/>
      <c r="F10" s="138"/>
    </row>
    <row r="11" spans="1:6" x14ac:dyDescent="0.2">
      <c r="A11" s="136" t="s">
        <v>261</v>
      </c>
      <c r="B11" s="138"/>
      <c r="C11" s="138"/>
      <c r="D11" s="135"/>
      <c r="E11" s="138"/>
      <c r="F11" s="138"/>
    </row>
    <row r="12" spans="1:6" x14ac:dyDescent="0.2">
      <c r="A12" s="113" t="s">
        <v>71</v>
      </c>
      <c r="B12" s="138"/>
      <c r="C12" s="138"/>
      <c r="D12" s="135"/>
      <c r="E12" s="138"/>
      <c r="F12" s="138"/>
    </row>
    <row r="13" spans="1:6" x14ac:dyDescent="0.2">
      <c r="A13" s="113" t="s">
        <v>72</v>
      </c>
      <c r="B13" s="138">
        <v>97.5</v>
      </c>
      <c r="C13" s="138"/>
      <c r="D13" s="135"/>
      <c r="E13" s="138">
        <v>100</v>
      </c>
      <c r="F13" s="138"/>
    </row>
    <row r="14" spans="1:6" x14ac:dyDescent="0.2">
      <c r="A14" s="113" t="s">
        <v>73</v>
      </c>
      <c r="B14" s="138"/>
      <c r="C14" s="138"/>
      <c r="D14" s="135"/>
      <c r="E14" s="138">
        <v>2800</v>
      </c>
      <c r="F14" s="138"/>
    </row>
    <row r="15" spans="1:6" x14ac:dyDescent="0.2">
      <c r="A15" s="113" t="s">
        <v>74</v>
      </c>
      <c r="B15" s="138"/>
      <c r="C15" s="139">
        <v>1693.7</v>
      </c>
      <c r="D15" s="140"/>
      <c r="E15" s="138"/>
      <c r="F15" s="138">
        <v>2000</v>
      </c>
    </row>
    <row r="16" spans="1:6" x14ac:dyDescent="0.2">
      <c r="A16" s="136" t="s">
        <v>262</v>
      </c>
      <c r="B16" s="138"/>
      <c r="C16" s="138">
        <v>1965</v>
      </c>
      <c r="D16" s="135"/>
      <c r="E16" s="138"/>
      <c r="F16" s="138"/>
    </row>
    <row r="17" spans="1:6" x14ac:dyDescent="0.2">
      <c r="A17" s="113" t="s">
        <v>75</v>
      </c>
      <c r="B17" s="138"/>
      <c r="C17" s="139">
        <v>1285.45</v>
      </c>
      <c r="D17" s="140"/>
      <c r="E17" s="138"/>
      <c r="F17" s="138">
        <v>2200</v>
      </c>
    </row>
    <row r="18" spans="1:6" x14ac:dyDescent="0.2">
      <c r="A18" s="113" t="s">
        <v>76</v>
      </c>
      <c r="B18" s="138"/>
      <c r="C18" s="139"/>
      <c r="D18" s="140"/>
      <c r="E18" s="138"/>
      <c r="F18" s="138"/>
    </row>
    <row r="19" spans="1:6" x14ac:dyDescent="0.2">
      <c r="A19" s="113" t="s">
        <v>77</v>
      </c>
      <c r="B19" s="138"/>
      <c r="C19" s="139">
        <v>2870.3</v>
      </c>
      <c r="D19" s="140"/>
      <c r="E19" s="138"/>
      <c r="F19" s="138">
        <v>2300</v>
      </c>
    </row>
    <row r="20" spans="1:6" x14ac:dyDescent="0.2">
      <c r="A20" s="113" t="s">
        <v>78</v>
      </c>
      <c r="B20" s="138"/>
      <c r="C20" s="139">
        <v>981</v>
      </c>
      <c r="D20" s="140"/>
      <c r="E20" s="138"/>
      <c r="F20" s="138">
        <v>1000</v>
      </c>
    </row>
    <row r="21" spans="1:6" x14ac:dyDescent="0.2">
      <c r="A21" s="113" t="s">
        <v>79</v>
      </c>
      <c r="B21" s="138"/>
      <c r="C21" s="139">
        <v>178.5</v>
      </c>
      <c r="D21" s="140"/>
      <c r="E21" s="138"/>
      <c r="F21" s="138">
        <v>100</v>
      </c>
    </row>
    <row r="22" spans="1:6" x14ac:dyDescent="0.2">
      <c r="A22" s="115" t="s">
        <v>82</v>
      </c>
      <c r="B22" s="138"/>
      <c r="C22" s="138"/>
      <c r="D22" s="135"/>
      <c r="E22" s="138"/>
      <c r="F22" s="138"/>
    </row>
    <row r="23" spans="1:6" x14ac:dyDescent="0.2">
      <c r="A23" s="113" t="s">
        <v>263</v>
      </c>
      <c r="B23" s="138"/>
      <c r="C23" s="139"/>
      <c r="D23" s="140"/>
      <c r="E23" s="138"/>
      <c r="F23" s="138">
        <v>1000</v>
      </c>
    </row>
    <row r="24" spans="1:6" x14ac:dyDescent="0.2">
      <c r="A24" s="136" t="s">
        <v>264</v>
      </c>
      <c r="B24" s="138"/>
      <c r="C24" s="139">
        <v>1531.95</v>
      </c>
      <c r="D24" s="140"/>
      <c r="E24" s="138"/>
      <c r="F24" s="138"/>
    </row>
    <row r="25" spans="1:6" x14ac:dyDescent="0.2">
      <c r="A25" s="141" t="s">
        <v>244</v>
      </c>
      <c r="B25" s="142">
        <f>SUM(B7:B24)</f>
        <v>7252.5</v>
      </c>
      <c r="C25" s="142">
        <f>SUM(C7:C24)</f>
        <v>10505.900000000001</v>
      </c>
      <c r="D25" s="133"/>
      <c r="E25" s="142">
        <f>SUM(E7:E24)</f>
        <v>12300</v>
      </c>
      <c r="F25" s="142">
        <f>SUM(F7:F24)</f>
        <v>8600</v>
      </c>
    </row>
    <row r="26" spans="1:6" x14ac:dyDescent="0.2">
      <c r="A26" s="164" t="s">
        <v>245</v>
      </c>
      <c r="B26" s="144">
        <f>C25-B25</f>
        <v>3253.4000000000015</v>
      </c>
      <c r="C26" s="144"/>
      <c r="D26" s="155"/>
      <c r="E26" s="138"/>
      <c r="F26" s="154">
        <f>E25-F25</f>
        <v>3700</v>
      </c>
    </row>
    <row r="27" spans="1:6" x14ac:dyDescent="0.2">
      <c r="A27" s="141" t="s">
        <v>246</v>
      </c>
      <c r="B27" s="142">
        <f>SUM(B25:B26)</f>
        <v>10505.900000000001</v>
      </c>
      <c r="C27" s="142">
        <f>SUM(C25:C26)</f>
        <v>10505.900000000001</v>
      </c>
      <c r="D27" s="133"/>
      <c r="E27" s="142">
        <f>SUM(E25:E26)</f>
        <v>12300</v>
      </c>
      <c r="F27" s="142">
        <f>SUM(F25:F26)</f>
        <v>12300</v>
      </c>
    </row>
    <row r="28" spans="1:6" x14ac:dyDescent="0.2">
      <c r="A28" s="132"/>
      <c r="B28" s="133"/>
      <c r="C28" s="135"/>
      <c r="D28" s="135"/>
      <c r="E28" s="135"/>
      <c r="F28" s="133"/>
    </row>
    <row r="29" spans="1:6" x14ac:dyDescent="0.2">
      <c r="A29" s="132"/>
      <c r="B29" s="133"/>
      <c r="C29" s="135"/>
      <c r="D29" s="135"/>
      <c r="E29" s="135"/>
      <c r="F29" s="133"/>
    </row>
    <row r="30" spans="1:6" x14ac:dyDescent="0.2">
      <c r="A30" s="161" t="s">
        <v>247</v>
      </c>
      <c r="B30" s="207">
        <v>43831</v>
      </c>
      <c r="C30" s="208"/>
      <c r="D30" s="145"/>
      <c r="E30" s="207">
        <v>44196</v>
      </c>
      <c r="F30" s="208"/>
    </row>
    <row r="31" spans="1:6" x14ac:dyDescent="0.2">
      <c r="A31" s="165"/>
      <c r="B31" s="112" t="s">
        <v>21</v>
      </c>
      <c r="C31" s="159" t="s">
        <v>22</v>
      </c>
      <c r="D31" s="111"/>
      <c r="E31" s="112" t="s">
        <v>21</v>
      </c>
      <c r="F31" s="159" t="s">
        <v>22</v>
      </c>
    </row>
    <row r="32" spans="1:6" x14ac:dyDescent="0.2">
      <c r="A32" s="166"/>
      <c r="B32" s="112" t="s">
        <v>86</v>
      </c>
      <c r="C32" s="160" t="s">
        <v>87</v>
      </c>
      <c r="E32" s="112" t="s">
        <v>86</v>
      </c>
      <c r="F32" s="160" t="s">
        <v>87</v>
      </c>
    </row>
    <row r="33" spans="1:6" x14ac:dyDescent="0.2">
      <c r="A33" s="113" t="s">
        <v>88</v>
      </c>
      <c r="B33" s="146">
        <v>1944.65</v>
      </c>
      <c r="C33" s="146"/>
      <c r="D33" s="147"/>
      <c r="E33" s="146">
        <v>438.4</v>
      </c>
      <c r="F33" s="146"/>
    </row>
    <row r="34" spans="1:6" x14ac:dyDescent="0.2">
      <c r="A34" s="136" t="s">
        <v>248</v>
      </c>
      <c r="B34" s="146">
        <v>27431.25</v>
      </c>
      <c r="C34" s="146"/>
      <c r="D34" s="147"/>
      <c r="E34" s="146">
        <v>23976.1</v>
      </c>
      <c r="F34" s="146"/>
    </row>
    <row r="35" spans="1:6" x14ac:dyDescent="0.2">
      <c r="A35" s="136" t="s">
        <v>249</v>
      </c>
      <c r="B35" s="146">
        <v>11693.6</v>
      </c>
      <c r="C35" s="146"/>
      <c r="D35" s="147"/>
      <c r="E35" s="146">
        <v>11693.6</v>
      </c>
      <c r="F35" s="146"/>
    </row>
    <row r="36" spans="1:6" x14ac:dyDescent="0.2">
      <c r="A36" s="136" t="s">
        <v>258</v>
      </c>
      <c r="B36" s="146"/>
      <c r="C36" s="146"/>
      <c r="D36" s="147"/>
      <c r="E36" s="146"/>
      <c r="F36" s="146"/>
    </row>
    <row r="37" spans="1:6" x14ac:dyDescent="0.2">
      <c r="A37" s="136" t="s">
        <v>259</v>
      </c>
      <c r="B37" s="146"/>
      <c r="C37" s="146"/>
      <c r="D37" s="147"/>
      <c r="E37" s="146"/>
      <c r="F37" s="146"/>
    </row>
    <row r="38" spans="1:6" x14ac:dyDescent="0.2">
      <c r="A38" s="136" t="s">
        <v>26</v>
      </c>
      <c r="B38" s="146">
        <v>465.5</v>
      </c>
      <c r="C38" s="146"/>
      <c r="D38" s="147"/>
      <c r="E38" s="146">
        <v>1151.5</v>
      </c>
      <c r="F38" s="146"/>
    </row>
    <row r="39" spans="1:6" x14ac:dyDescent="0.2">
      <c r="A39" s="136" t="s">
        <v>266</v>
      </c>
      <c r="B39" s="146"/>
      <c r="C39" s="146"/>
      <c r="D39" s="147"/>
      <c r="E39" s="146"/>
      <c r="F39" s="146"/>
    </row>
    <row r="40" spans="1:6" x14ac:dyDescent="0.2">
      <c r="A40" s="136" t="s">
        <v>267</v>
      </c>
      <c r="B40" s="149"/>
      <c r="C40" s="146">
        <v>39390.449999999997</v>
      </c>
      <c r="D40" s="147"/>
      <c r="E40" s="149"/>
      <c r="F40" s="146">
        <v>40513</v>
      </c>
    </row>
    <row r="41" spans="1:6" x14ac:dyDescent="0.2">
      <c r="A41" s="136" t="s">
        <v>275</v>
      </c>
      <c r="B41" s="149"/>
      <c r="C41" s="146"/>
      <c r="D41" s="147"/>
      <c r="E41" s="149"/>
      <c r="F41" s="146"/>
    </row>
    <row r="42" spans="1:6" x14ac:dyDescent="0.2">
      <c r="A42" s="113" t="s">
        <v>265</v>
      </c>
      <c r="B42" s="149"/>
      <c r="C42" s="146">
        <v>1022</v>
      </c>
      <c r="D42" s="147"/>
      <c r="E42" s="149"/>
      <c r="F42" s="146"/>
    </row>
    <row r="43" spans="1:6" x14ac:dyDescent="0.2">
      <c r="A43" s="167" t="s">
        <v>268</v>
      </c>
      <c r="B43" s="146"/>
      <c r="C43" s="163">
        <v>1122.55</v>
      </c>
      <c r="D43" s="147"/>
      <c r="E43" s="146"/>
      <c r="F43" s="146"/>
    </row>
    <row r="44" spans="1:6" x14ac:dyDescent="0.2">
      <c r="A44" s="168" t="s">
        <v>271</v>
      </c>
      <c r="B44" s="146"/>
      <c r="C44" s="163"/>
      <c r="D44" s="147"/>
      <c r="E44" s="146"/>
      <c r="F44" s="146"/>
    </row>
    <row r="45" spans="1:6" x14ac:dyDescent="0.2">
      <c r="A45" s="141" t="s">
        <v>273</v>
      </c>
      <c r="B45" s="149">
        <f>SUM(B33:B44)</f>
        <v>41535</v>
      </c>
      <c r="C45" s="149">
        <f>SUM(C33:C44)</f>
        <v>41535</v>
      </c>
      <c r="D45" s="150"/>
      <c r="E45" s="149">
        <f>SUM(E33:E44)</f>
        <v>37259.599999999999</v>
      </c>
      <c r="F45" s="149">
        <f>SUM(F33:F43)</f>
        <v>40513</v>
      </c>
    </row>
    <row r="46" spans="1:6" x14ac:dyDescent="0.2">
      <c r="A46" s="143" t="s">
        <v>274</v>
      </c>
      <c r="B46" s="156"/>
      <c r="C46" s="156"/>
      <c r="D46" s="157"/>
      <c r="E46" s="156"/>
      <c r="F46" s="151">
        <f>E45-F45</f>
        <v>-3253.4000000000015</v>
      </c>
    </row>
    <row r="47" spans="1:6" x14ac:dyDescent="0.2">
      <c r="A47" s="141" t="s">
        <v>272</v>
      </c>
      <c r="B47" s="149">
        <f>SUM(B45:B46)</f>
        <v>41535</v>
      </c>
      <c r="C47" s="149">
        <f>SUM(C45:C46)</f>
        <v>41535</v>
      </c>
      <c r="D47" s="150"/>
      <c r="E47" s="149">
        <f>SUM(E45:E46)</f>
        <v>37259.599999999999</v>
      </c>
      <c r="F47" s="149">
        <f>SUM(F45:F46)</f>
        <v>37259.599999999999</v>
      </c>
    </row>
    <row r="48" spans="1:6" x14ac:dyDescent="0.2">
      <c r="A48" s="152"/>
      <c r="B48" s="133"/>
      <c r="C48" s="133"/>
      <c r="D48" s="133"/>
      <c r="E48" s="133"/>
      <c r="F48" s="133"/>
    </row>
    <row r="49" spans="1:6" x14ac:dyDescent="0.2">
      <c r="A49" s="152"/>
      <c r="B49" s="133"/>
      <c r="C49" s="133"/>
      <c r="D49" s="133"/>
      <c r="E49" s="133"/>
      <c r="F49" s="133"/>
    </row>
    <row r="50" spans="1:6" x14ac:dyDescent="0.2">
      <c r="A50" s="141" t="s">
        <v>269</v>
      </c>
      <c r="B50" s="142">
        <f>C45-C42</f>
        <v>40513</v>
      </c>
      <c r="C50" s="133"/>
      <c r="D50" s="133"/>
      <c r="E50" s="133"/>
      <c r="F50" s="133"/>
    </row>
    <row r="51" spans="1:6" x14ac:dyDescent="0.2">
      <c r="A51" s="153" t="s">
        <v>277</v>
      </c>
      <c r="B51" s="144">
        <f>F46</f>
        <v>-3253.4000000000015</v>
      </c>
      <c r="C51" s="133"/>
      <c r="D51" s="133"/>
      <c r="E51" s="133"/>
      <c r="F51" s="133"/>
    </row>
    <row r="52" spans="1:6" x14ac:dyDescent="0.2">
      <c r="A52" s="141" t="s">
        <v>278</v>
      </c>
      <c r="B52" s="142">
        <f>B50+B51</f>
        <v>37259.599999999999</v>
      </c>
      <c r="C52" s="133"/>
      <c r="D52" s="133"/>
      <c r="E52" s="133"/>
      <c r="F52" s="133"/>
    </row>
    <row r="55" spans="1:6" x14ac:dyDescent="0.2">
      <c r="A55" t="s">
        <v>192</v>
      </c>
      <c r="C55" t="s">
        <v>254</v>
      </c>
      <c r="E55" t="s">
        <v>255</v>
      </c>
    </row>
  </sheetData>
  <mergeCells count="6">
    <mergeCell ref="A1:F1"/>
    <mergeCell ref="A2:F2"/>
    <mergeCell ref="A4:C4"/>
    <mergeCell ref="E4:F4"/>
    <mergeCell ref="B30:C30"/>
    <mergeCell ref="E30:F3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3" spans="1:5" ht="18" x14ac:dyDescent="0.25">
      <c r="A3" s="39" t="s">
        <v>45</v>
      </c>
      <c r="B3" s="39"/>
      <c r="C3" s="39"/>
      <c r="D3" s="39"/>
      <c r="E3" s="39"/>
    </row>
    <row r="4" spans="1:5" ht="14.25" x14ac:dyDescent="0.2">
      <c r="A4" s="4"/>
      <c r="B4" s="5"/>
      <c r="C4" s="5"/>
      <c r="D4" s="5"/>
      <c r="E4" s="5"/>
    </row>
    <row r="5" spans="1:5" ht="15" x14ac:dyDescent="0.25">
      <c r="A5" s="10" t="s">
        <v>46</v>
      </c>
      <c r="B5" s="10"/>
      <c r="C5" s="10"/>
      <c r="D5" s="11" t="s">
        <v>47</v>
      </c>
      <c r="E5" s="11"/>
    </row>
    <row r="6" spans="1:5" ht="14.25" x14ac:dyDescent="0.2">
      <c r="A6" s="12"/>
      <c r="B6" s="15" t="s">
        <v>3</v>
      </c>
      <c r="C6" s="15" t="s">
        <v>4</v>
      </c>
      <c r="D6" s="16" t="s">
        <v>3</v>
      </c>
      <c r="E6" s="17" t="s">
        <v>4</v>
      </c>
    </row>
    <row r="7" spans="1:5" ht="14.25" x14ac:dyDescent="0.2">
      <c r="A7" s="12"/>
      <c r="B7" s="15"/>
      <c r="C7" s="15"/>
      <c r="D7" s="16"/>
      <c r="E7" s="17"/>
    </row>
    <row r="8" spans="1:5" ht="14.25" x14ac:dyDescent="0.2">
      <c r="A8" s="20" t="s">
        <v>5</v>
      </c>
      <c r="B8" s="21">
        <v>7930</v>
      </c>
      <c r="C8" s="22"/>
      <c r="D8" s="21">
        <v>8000</v>
      </c>
      <c r="E8" s="23"/>
    </row>
    <row r="9" spans="1:5" ht="14.25" x14ac:dyDescent="0.2">
      <c r="A9" s="20" t="s">
        <v>6</v>
      </c>
      <c r="B9" s="21">
        <v>500</v>
      </c>
      <c r="C9" s="22"/>
      <c r="D9" s="21">
        <v>500</v>
      </c>
      <c r="E9" s="23"/>
    </row>
    <row r="10" spans="1:5" ht="14.25" x14ac:dyDescent="0.2">
      <c r="A10" s="20" t="s">
        <v>7</v>
      </c>
      <c r="B10" s="21">
        <v>88</v>
      </c>
      <c r="C10" s="22"/>
      <c r="D10" s="21"/>
      <c r="E10" s="23"/>
    </row>
    <row r="11" spans="1:5" ht="14.25" x14ac:dyDescent="0.2">
      <c r="A11" s="20" t="s">
        <v>8</v>
      </c>
      <c r="B11" s="21">
        <v>286.05</v>
      </c>
      <c r="C11" s="22"/>
      <c r="D11" s="21">
        <v>300</v>
      </c>
      <c r="E11" s="23"/>
    </row>
    <row r="12" spans="1:5" ht="14.25" x14ac:dyDescent="0.2">
      <c r="A12" s="20" t="s">
        <v>9</v>
      </c>
      <c r="B12" s="21">
        <v>127</v>
      </c>
      <c r="C12" s="22"/>
      <c r="D12" s="21">
        <v>100</v>
      </c>
      <c r="E12" s="23"/>
    </row>
    <row r="13" spans="1:5" ht="14.25" x14ac:dyDescent="0.2">
      <c r="A13" s="20" t="s">
        <v>10</v>
      </c>
      <c r="B13" s="21">
        <v>1700.7</v>
      </c>
      <c r="C13" s="22"/>
      <c r="D13" s="21">
        <v>2000</v>
      </c>
      <c r="E13" s="23"/>
    </row>
    <row r="14" spans="1:5" ht="14.25" x14ac:dyDescent="0.2">
      <c r="A14" s="20"/>
      <c r="B14" s="21"/>
      <c r="C14" s="22"/>
      <c r="D14" s="21"/>
      <c r="E14" s="23"/>
    </row>
    <row r="15" spans="1:5" ht="14.25" x14ac:dyDescent="0.2">
      <c r="A15" s="20" t="s">
        <v>11</v>
      </c>
      <c r="B15" s="21"/>
      <c r="C15" s="22">
        <v>2370.1999999999998</v>
      </c>
      <c r="D15" s="21"/>
      <c r="E15" s="23">
        <v>2400</v>
      </c>
    </row>
    <row r="16" spans="1:5" ht="14.25" x14ac:dyDescent="0.2">
      <c r="A16" s="20" t="s">
        <v>12</v>
      </c>
      <c r="B16" s="21"/>
      <c r="C16" s="22">
        <v>2639</v>
      </c>
      <c r="D16" s="21"/>
      <c r="E16" s="23">
        <v>2000</v>
      </c>
    </row>
    <row r="17" spans="1:7" ht="14.25" x14ac:dyDescent="0.2">
      <c r="A17" s="20" t="s">
        <v>13</v>
      </c>
      <c r="B17" s="21"/>
      <c r="C17" s="22">
        <v>648</v>
      </c>
      <c r="D17" s="21"/>
      <c r="E17" s="23">
        <v>1500</v>
      </c>
    </row>
    <row r="18" spans="1:7" ht="14.25" x14ac:dyDescent="0.2">
      <c r="A18" s="20" t="s">
        <v>14</v>
      </c>
      <c r="B18" s="21"/>
      <c r="C18" s="22">
        <v>832.5</v>
      </c>
      <c r="D18" s="21"/>
      <c r="E18" s="23">
        <v>800</v>
      </c>
    </row>
    <row r="19" spans="1:7" ht="14.25" x14ac:dyDescent="0.2">
      <c r="A19" s="20" t="s">
        <v>15</v>
      </c>
      <c r="B19" s="21"/>
      <c r="C19" s="22">
        <v>846</v>
      </c>
      <c r="D19" s="21"/>
      <c r="E19" s="23">
        <v>850</v>
      </c>
    </row>
    <row r="20" spans="1:7" ht="14.25" x14ac:dyDescent="0.2">
      <c r="A20" s="20" t="s">
        <v>16</v>
      </c>
      <c r="B20" s="21"/>
      <c r="C20" s="22">
        <v>26.05</v>
      </c>
      <c r="D20" s="21"/>
      <c r="E20" s="23">
        <v>50</v>
      </c>
    </row>
    <row r="21" spans="1:7" ht="14.25" x14ac:dyDescent="0.2">
      <c r="A21" s="20" t="s">
        <v>7</v>
      </c>
      <c r="B21" s="21"/>
      <c r="C21" s="22">
        <v>200</v>
      </c>
      <c r="D21" s="21"/>
      <c r="E21" s="23">
        <v>400</v>
      </c>
    </row>
    <row r="22" spans="1:7" ht="14.25" x14ac:dyDescent="0.2">
      <c r="A22" s="20" t="s">
        <v>18</v>
      </c>
      <c r="B22" s="21"/>
      <c r="C22" s="22">
        <v>772.4</v>
      </c>
      <c r="D22" s="21"/>
      <c r="E22" s="23">
        <v>700</v>
      </c>
    </row>
    <row r="23" spans="1:7" ht="14.25" x14ac:dyDescent="0.2">
      <c r="A23" s="20" t="s">
        <v>48</v>
      </c>
      <c r="B23" s="24"/>
      <c r="C23" s="25"/>
      <c r="D23" s="24"/>
      <c r="E23" s="26">
        <v>6000</v>
      </c>
    </row>
    <row r="24" spans="1:7" ht="14.25" x14ac:dyDescent="0.2">
      <c r="A24" s="20"/>
      <c r="B24" s="27">
        <f>SUM(B8:B22)</f>
        <v>10631.75</v>
      </c>
      <c r="C24" s="28">
        <f>SUM(C8:C22)</f>
        <v>8334.15</v>
      </c>
      <c r="D24" s="29">
        <f>SUM(D8:D23)</f>
        <v>10900</v>
      </c>
      <c r="E24" s="35">
        <f>SUM(E8:E23)</f>
        <v>14700</v>
      </c>
    </row>
    <row r="25" spans="1:7" ht="14.25" x14ac:dyDescent="0.2">
      <c r="A25" s="20" t="s">
        <v>19</v>
      </c>
      <c r="B25" s="40"/>
      <c r="C25" s="32">
        <f>B24-C24</f>
        <v>2297.6000000000004</v>
      </c>
      <c r="D25" s="41"/>
      <c r="E25" s="23"/>
      <c r="G25" s="2"/>
    </row>
    <row r="26" spans="1:7" ht="14.25" x14ac:dyDescent="0.2">
      <c r="A26" s="20" t="s">
        <v>49</v>
      </c>
      <c r="B26" s="24"/>
      <c r="C26" s="42"/>
      <c r="D26" s="24">
        <v>3800</v>
      </c>
      <c r="E26" s="26"/>
      <c r="G26" s="2"/>
    </row>
    <row r="27" spans="1:7" ht="14.25" x14ac:dyDescent="0.2">
      <c r="A27" s="20"/>
      <c r="B27" s="27">
        <f>SUM(B24)</f>
        <v>10631.75</v>
      </c>
      <c r="C27" s="34">
        <f>SUM(C24:C25)</f>
        <v>10631.75</v>
      </c>
      <c r="D27" s="27">
        <f>SUM(D24:D26)</f>
        <v>14700</v>
      </c>
      <c r="E27" s="38">
        <f>SUM(E24)</f>
        <v>14700</v>
      </c>
    </row>
    <row r="28" spans="1:7" ht="14.25" x14ac:dyDescent="0.2">
      <c r="A28" s="43"/>
      <c r="B28" s="44"/>
      <c r="C28" s="44"/>
      <c r="D28" s="2"/>
      <c r="E28" s="2"/>
    </row>
    <row r="29" spans="1:7" ht="15" x14ac:dyDescent="0.25">
      <c r="A29" s="36" t="s">
        <v>50</v>
      </c>
      <c r="B29" s="36"/>
      <c r="C29" s="36"/>
    </row>
    <row r="30" spans="1:7" ht="14.25" x14ac:dyDescent="0.2">
      <c r="A30" s="12"/>
      <c r="B30" s="15" t="s">
        <v>21</v>
      </c>
      <c r="C30" s="17" t="s">
        <v>22</v>
      </c>
    </row>
    <row r="31" spans="1:7" ht="14.25" x14ac:dyDescent="0.2">
      <c r="A31" s="12"/>
      <c r="B31" s="2"/>
      <c r="C31" s="14"/>
    </row>
    <row r="32" spans="1:7" ht="14.25" x14ac:dyDescent="0.2">
      <c r="A32" s="20" t="s">
        <v>23</v>
      </c>
      <c r="B32" s="21">
        <v>812</v>
      </c>
      <c r="C32" s="23"/>
    </row>
    <row r="33" spans="1:5" ht="14.25" x14ac:dyDescent="0.2">
      <c r="A33" s="20" t="s">
        <v>24</v>
      </c>
      <c r="B33" s="21">
        <v>3400.5</v>
      </c>
      <c r="C33" s="23"/>
    </row>
    <row r="34" spans="1:5" ht="14.25" x14ac:dyDescent="0.2">
      <c r="A34" s="20" t="s">
        <v>25</v>
      </c>
      <c r="B34" s="21">
        <v>23342.7</v>
      </c>
      <c r="C34" s="23"/>
    </row>
    <row r="35" spans="1:5" ht="14.25" x14ac:dyDescent="0.2">
      <c r="A35" s="20" t="s">
        <v>26</v>
      </c>
      <c r="B35" s="21">
        <v>399</v>
      </c>
      <c r="C35" s="23"/>
    </row>
    <row r="36" spans="1:5" ht="14.25" x14ac:dyDescent="0.2">
      <c r="A36" s="20"/>
      <c r="B36" s="21"/>
      <c r="C36" s="23"/>
    </row>
    <row r="37" spans="1:5" ht="14.25" x14ac:dyDescent="0.2">
      <c r="A37" s="20" t="s">
        <v>27</v>
      </c>
      <c r="B37" s="21"/>
      <c r="C37" s="37">
        <v>25656.6</v>
      </c>
    </row>
    <row r="38" spans="1:5" ht="14.25" x14ac:dyDescent="0.2">
      <c r="A38" s="20" t="s">
        <v>19</v>
      </c>
      <c r="B38" s="31"/>
      <c r="C38" s="32">
        <v>2297.6</v>
      </c>
    </row>
    <row r="39" spans="1:5" ht="14.25" x14ac:dyDescent="0.2">
      <c r="A39" s="20"/>
      <c r="B39" s="18">
        <f>SUM(B32:B38)</f>
        <v>27954.2</v>
      </c>
      <c r="C39" s="45">
        <f>SUM(C32:C38)</f>
        <v>27954.199999999997</v>
      </c>
    </row>
    <row r="41" spans="1:5" ht="14.25" x14ac:dyDescent="0.2">
      <c r="A41" s="1" t="s">
        <v>51</v>
      </c>
      <c r="C41" s="2" t="s">
        <v>52</v>
      </c>
    </row>
    <row r="43" spans="1:5" ht="15" x14ac:dyDescent="0.25">
      <c r="A43" s="3" t="s">
        <v>53</v>
      </c>
      <c r="B43" s="3"/>
      <c r="C43" s="3"/>
      <c r="D43" s="3"/>
      <c r="E43" s="3"/>
    </row>
    <row r="45" spans="1:5" ht="14.25" x14ac:dyDescent="0.2">
      <c r="A45" s="1" t="s">
        <v>54</v>
      </c>
    </row>
    <row r="46" spans="1:5" ht="14.25" x14ac:dyDescent="0.2">
      <c r="A46" s="1" t="s">
        <v>55</v>
      </c>
    </row>
    <row r="47" spans="1:5" ht="14.25" x14ac:dyDescent="0.2">
      <c r="A47" s="1" t="s">
        <v>56</v>
      </c>
    </row>
    <row r="48" spans="1:5" ht="14.25" x14ac:dyDescent="0.2">
      <c r="A48" s="1" t="s">
        <v>57</v>
      </c>
    </row>
    <row r="49" spans="1:4" ht="14.25" x14ac:dyDescent="0.2">
      <c r="A49" s="1" t="s">
        <v>58</v>
      </c>
    </row>
    <row r="50" spans="1:4" ht="14.25" x14ac:dyDescent="0.2">
      <c r="A50" s="1" t="s">
        <v>59</v>
      </c>
    </row>
    <row r="51" spans="1:4" ht="14.25" x14ac:dyDescent="0.2">
      <c r="A51" s="1" t="s">
        <v>60</v>
      </c>
    </row>
    <row r="52" spans="1:4" ht="14.25" x14ac:dyDescent="0.2">
      <c r="A52" s="1" t="s">
        <v>37</v>
      </c>
    </row>
    <row r="53" spans="1:4" ht="14.25" x14ac:dyDescent="0.2">
      <c r="A53" s="1" t="s">
        <v>61</v>
      </c>
    </row>
    <row r="54" spans="1:4" ht="14.25" x14ac:dyDescent="0.2">
      <c r="A54" s="1" t="s">
        <v>62</v>
      </c>
    </row>
    <row r="56" spans="1:4" ht="14.25" x14ac:dyDescent="0.2">
      <c r="A56" s="1" t="s">
        <v>63</v>
      </c>
      <c r="C56" s="2" t="s">
        <v>41</v>
      </c>
    </row>
    <row r="57" spans="1:4" ht="14.25" x14ac:dyDescent="0.2">
      <c r="B57" s="2" t="s">
        <v>42</v>
      </c>
      <c r="D57" s="2" t="s">
        <v>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5"/>
  <sheetViews>
    <sheetView workbookViewId="0">
      <selection activeCell="C26" sqref="C26"/>
    </sheetView>
  </sheetViews>
  <sheetFormatPr baseColWidth="10" defaultRowHeight="12.75" x14ac:dyDescent="0.2"/>
  <cols>
    <col min="1" max="1" width="40.7109375" bestFit="1" customWidth="1"/>
    <col min="4" max="4" width="3.140625" customWidth="1"/>
  </cols>
  <sheetData>
    <row r="1" spans="1:6" x14ac:dyDescent="0.2">
      <c r="A1" s="202" t="s">
        <v>44</v>
      </c>
      <c r="B1" s="202"/>
      <c r="C1" s="202"/>
      <c r="D1" s="202"/>
      <c r="E1" s="202"/>
      <c r="F1" s="202"/>
    </row>
    <row r="2" spans="1:6" x14ac:dyDescent="0.2">
      <c r="A2" s="202" t="s">
        <v>45</v>
      </c>
      <c r="B2" s="202"/>
      <c r="C2" s="202"/>
      <c r="D2" s="202"/>
      <c r="E2" s="202"/>
      <c r="F2" s="202"/>
    </row>
    <row r="3" spans="1:6" x14ac:dyDescent="0.2">
      <c r="A3" s="108"/>
      <c r="B3" s="109"/>
      <c r="C3" s="109"/>
      <c r="D3" s="134"/>
      <c r="E3" s="109"/>
      <c r="F3" s="109"/>
    </row>
    <row r="4" spans="1:6" x14ac:dyDescent="0.2">
      <c r="A4" s="204" t="s">
        <v>250</v>
      </c>
      <c r="B4" s="204"/>
      <c r="C4" s="204"/>
      <c r="D4" s="162"/>
      <c r="E4" s="205" t="s">
        <v>251</v>
      </c>
      <c r="F4" s="205"/>
    </row>
    <row r="5" spans="1:6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6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6" x14ac:dyDescent="0.2">
      <c r="A7" s="113" t="s">
        <v>68</v>
      </c>
      <c r="B7" s="137">
        <v>6228.8</v>
      </c>
      <c r="C7" s="136"/>
      <c r="D7" s="132"/>
      <c r="E7" s="137">
        <v>7000</v>
      </c>
      <c r="F7" s="136"/>
    </row>
    <row r="8" spans="1:6" x14ac:dyDescent="0.2">
      <c r="A8" s="136" t="s">
        <v>260</v>
      </c>
      <c r="B8" s="138">
        <v>945</v>
      </c>
      <c r="C8" s="138"/>
      <c r="D8" s="135"/>
      <c r="E8" s="138"/>
      <c r="F8" s="138"/>
    </row>
    <row r="9" spans="1:6" x14ac:dyDescent="0.2">
      <c r="A9" s="113" t="s">
        <v>69</v>
      </c>
      <c r="B9" s="138"/>
      <c r="C9" s="138"/>
      <c r="D9" s="135"/>
      <c r="E9" s="138"/>
      <c r="F9" s="138"/>
    </row>
    <row r="10" spans="1:6" x14ac:dyDescent="0.2">
      <c r="A10" s="113" t="s">
        <v>127</v>
      </c>
      <c r="B10" s="138">
        <v>210</v>
      </c>
      <c r="C10" s="138"/>
      <c r="D10" s="135"/>
      <c r="E10" s="138"/>
      <c r="F10" s="138"/>
    </row>
    <row r="11" spans="1:6" x14ac:dyDescent="0.2">
      <c r="A11" s="136" t="s">
        <v>261</v>
      </c>
      <c r="B11" s="138"/>
      <c r="C11" s="138"/>
      <c r="D11" s="135"/>
      <c r="E11" s="138"/>
      <c r="F11" s="138"/>
    </row>
    <row r="12" spans="1:6" x14ac:dyDescent="0.2">
      <c r="A12" s="113" t="s">
        <v>71</v>
      </c>
      <c r="B12" s="138"/>
      <c r="C12" s="138"/>
      <c r="D12" s="135"/>
      <c r="E12" s="138"/>
      <c r="F12" s="138"/>
    </row>
    <row r="13" spans="1:6" x14ac:dyDescent="0.2">
      <c r="A13" s="113" t="s">
        <v>72</v>
      </c>
      <c r="B13" s="138"/>
      <c r="C13" s="138">
        <v>1671</v>
      </c>
      <c r="D13" s="135"/>
      <c r="E13" s="138">
        <v>100</v>
      </c>
      <c r="F13" s="138"/>
    </row>
    <row r="14" spans="1:6" x14ac:dyDescent="0.2">
      <c r="A14" s="113" t="s">
        <v>73</v>
      </c>
      <c r="B14" s="138">
        <v>4800.1000000000004</v>
      </c>
      <c r="C14" s="138"/>
      <c r="D14" s="135"/>
      <c r="E14" s="138">
        <v>4800</v>
      </c>
      <c r="F14" s="138"/>
    </row>
    <row r="15" spans="1:6" x14ac:dyDescent="0.2">
      <c r="A15" s="113" t="s">
        <v>74</v>
      </c>
      <c r="B15" s="138"/>
      <c r="C15" s="139">
        <v>734.36</v>
      </c>
      <c r="D15" s="140"/>
      <c r="E15" s="138"/>
      <c r="F15" s="138">
        <v>2000</v>
      </c>
    </row>
    <row r="16" spans="1:6" x14ac:dyDescent="0.2">
      <c r="A16" s="136" t="s">
        <v>262</v>
      </c>
      <c r="B16" s="138"/>
      <c r="C16" s="138"/>
      <c r="D16" s="135"/>
      <c r="E16" s="138"/>
      <c r="F16" s="138"/>
    </row>
    <row r="17" spans="1:6" x14ac:dyDescent="0.2">
      <c r="A17" s="113" t="s">
        <v>75</v>
      </c>
      <c r="B17" s="138"/>
      <c r="C17" s="139">
        <v>5138.5</v>
      </c>
      <c r="D17" s="140"/>
      <c r="E17" s="138"/>
      <c r="F17" s="138">
        <v>4500</v>
      </c>
    </row>
    <row r="18" spans="1:6" x14ac:dyDescent="0.2">
      <c r="A18" s="113" t="s">
        <v>76</v>
      </c>
      <c r="B18" s="138"/>
      <c r="C18" s="139">
        <v>324</v>
      </c>
      <c r="D18" s="140"/>
      <c r="E18" s="138"/>
      <c r="F18" s="138">
        <v>350</v>
      </c>
    </row>
    <row r="19" spans="1:6" x14ac:dyDescent="0.2">
      <c r="A19" s="113" t="s">
        <v>77</v>
      </c>
      <c r="B19" s="138"/>
      <c r="C19" s="139">
        <v>593.5</v>
      </c>
      <c r="D19" s="140"/>
      <c r="E19" s="138"/>
      <c r="F19" s="138">
        <v>1000</v>
      </c>
    </row>
    <row r="20" spans="1:6" x14ac:dyDescent="0.2">
      <c r="A20" s="113" t="s">
        <v>78</v>
      </c>
      <c r="B20" s="138"/>
      <c r="C20" s="139">
        <v>2557.5</v>
      </c>
      <c r="D20" s="140"/>
      <c r="E20" s="138"/>
      <c r="F20" s="138">
        <v>2500</v>
      </c>
    </row>
    <row r="21" spans="1:6" x14ac:dyDescent="0.2">
      <c r="A21" s="113" t="s">
        <v>79</v>
      </c>
      <c r="B21" s="138"/>
      <c r="C21" s="139"/>
      <c r="D21" s="140"/>
      <c r="E21" s="138"/>
      <c r="F21" s="138"/>
    </row>
    <row r="22" spans="1:6" x14ac:dyDescent="0.2">
      <c r="A22" s="115" t="s">
        <v>82</v>
      </c>
      <c r="B22" s="138">
        <v>655</v>
      </c>
      <c r="C22" s="138"/>
      <c r="D22" s="135"/>
      <c r="E22" s="138"/>
      <c r="F22" s="138"/>
    </row>
    <row r="23" spans="1:6" x14ac:dyDescent="0.2">
      <c r="A23" s="113" t="s">
        <v>263</v>
      </c>
      <c r="B23" s="138"/>
      <c r="C23" s="139">
        <v>320</v>
      </c>
      <c r="D23" s="140"/>
      <c r="E23" s="138"/>
      <c r="F23" s="138">
        <v>3500</v>
      </c>
    </row>
    <row r="24" spans="1:6" x14ac:dyDescent="0.2">
      <c r="A24" s="136" t="s">
        <v>264</v>
      </c>
      <c r="B24" s="138"/>
      <c r="C24" s="139"/>
      <c r="D24" s="140"/>
      <c r="E24" s="138"/>
      <c r="F24" s="138"/>
    </row>
    <row r="25" spans="1:6" x14ac:dyDescent="0.2">
      <c r="A25" s="141" t="s">
        <v>244</v>
      </c>
      <c r="B25" s="142">
        <f>SUM(B7:B24)</f>
        <v>12838.900000000001</v>
      </c>
      <c r="C25" s="142">
        <f>SUM(C7:C24)</f>
        <v>11338.86</v>
      </c>
      <c r="D25" s="133"/>
      <c r="E25" s="142">
        <f>SUM(E7:E24)</f>
        <v>11900</v>
      </c>
      <c r="F25" s="142">
        <f>SUM(F7:F24)</f>
        <v>13850</v>
      </c>
    </row>
    <row r="26" spans="1:6" x14ac:dyDescent="0.2">
      <c r="A26" s="164" t="s">
        <v>245</v>
      </c>
      <c r="B26" s="154"/>
      <c r="C26" s="154">
        <f>B25-C25</f>
        <v>1500.0400000000009</v>
      </c>
      <c r="D26" s="155"/>
      <c r="E26" s="144">
        <f>F25-E25</f>
        <v>1950</v>
      </c>
      <c r="F26" s="144"/>
    </row>
    <row r="27" spans="1:6" x14ac:dyDescent="0.2">
      <c r="A27" s="141" t="s">
        <v>246</v>
      </c>
      <c r="B27" s="142">
        <f>SUM(B25:B26)</f>
        <v>12838.900000000001</v>
      </c>
      <c r="C27" s="142">
        <f>SUM(C25:C26)</f>
        <v>12838.900000000001</v>
      </c>
      <c r="D27" s="133"/>
      <c r="E27" s="142">
        <f>SUM(E25:E26)</f>
        <v>13850</v>
      </c>
      <c r="F27" s="142">
        <f>SUM(F25:F26)</f>
        <v>13850</v>
      </c>
    </row>
    <row r="28" spans="1:6" x14ac:dyDescent="0.2">
      <c r="A28" s="132"/>
      <c r="B28" s="133"/>
      <c r="C28" s="135"/>
      <c r="D28" s="135"/>
      <c r="E28" s="135"/>
      <c r="F28" s="133"/>
    </row>
    <row r="29" spans="1:6" x14ac:dyDescent="0.2">
      <c r="A29" s="132"/>
      <c r="B29" s="133"/>
      <c r="C29" s="135"/>
      <c r="D29" s="135"/>
      <c r="E29" s="135"/>
      <c r="F29" s="133"/>
    </row>
    <row r="30" spans="1:6" x14ac:dyDescent="0.2">
      <c r="A30" s="161" t="s">
        <v>247</v>
      </c>
      <c r="B30" s="207">
        <v>44197</v>
      </c>
      <c r="C30" s="208"/>
      <c r="D30" s="145"/>
      <c r="E30" s="207">
        <v>44561</v>
      </c>
      <c r="F30" s="208"/>
    </row>
    <row r="31" spans="1:6" x14ac:dyDescent="0.2">
      <c r="A31" s="165"/>
      <c r="B31" s="112" t="s">
        <v>21</v>
      </c>
      <c r="C31" s="159" t="s">
        <v>22</v>
      </c>
      <c r="D31" s="111"/>
      <c r="E31" s="112" t="s">
        <v>21</v>
      </c>
      <c r="F31" s="159" t="s">
        <v>22</v>
      </c>
    </row>
    <row r="32" spans="1:6" x14ac:dyDescent="0.2">
      <c r="A32" s="166"/>
      <c r="B32" s="112" t="s">
        <v>86</v>
      </c>
      <c r="C32" s="160" t="s">
        <v>87</v>
      </c>
      <c r="E32" s="112" t="s">
        <v>86</v>
      </c>
      <c r="F32" s="160" t="s">
        <v>87</v>
      </c>
    </row>
    <row r="33" spans="1:6" x14ac:dyDescent="0.2">
      <c r="A33" s="113" t="s">
        <v>88</v>
      </c>
      <c r="B33" s="146">
        <v>438.4</v>
      </c>
      <c r="C33" s="146"/>
      <c r="D33" s="147"/>
      <c r="E33" s="146">
        <v>55.9</v>
      </c>
      <c r="F33" s="146"/>
    </row>
    <row r="34" spans="1:6" x14ac:dyDescent="0.2">
      <c r="A34" s="136" t="s">
        <v>248</v>
      </c>
      <c r="B34" s="146">
        <v>23976.1</v>
      </c>
      <c r="C34" s="146"/>
      <c r="D34" s="147"/>
      <c r="E34" s="148">
        <v>26592.67</v>
      </c>
      <c r="F34" s="146"/>
    </row>
    <row r="35" spans="1:6" x14ac:dyDescent="0.2">
      <c r="A35" s="136" t="s">
        <v>249</v>
      </c>
      <c r="B35" s="146">
        <v>11693.6</v>
      </c>
      <c r="C35" s="146"/>
      <c r="D35" s="147"/>
      <c r="E35" s="148">
        <v>11687.57</v>
      </c>
      <c r="F35" s="146"/>
    </row>
    <row r="36" spans="1:6" x14ac:dyDescent="0.2">
      <c r="A36" s="136" t="s">
        <v>258</v>
      </c>
      <c r="B36" s="146"/>
      <c r="C36" s="146"/>
      <c r="D36" s="147"/>
      <c r="E36" s="148"/>
      <c r="F36" s="146"/>
    </row>
    <row r="37" spans="1:6" x14ac:dyDescent="0.2">
      <c r="A37" s="136" t="s">
        <v>259</v>
      </c>
      <c r="B37" s="146"/>
      <c r="C37" s="146"/>
      <c r="D37" s="147"/>
      <c r="E37" s="148"/>
      <c r="F37" s="146"/>
    </row>
    <row r="38" spans="1:6" x14ac:dyDescent="0.2">
      <c r="A38" s="136" t="s">
        <v>26</v>
      </c>
      <c r="B38" s="146">
        <v>1151.5</v>
      </c>
      <c r="C38" s="146"/>
      <c r="D38" s="147"/>
      <c r="E38" s="146">
        <v>423.5</v>
      </c>
      <c r="F38" s="146"/>
    </row>
    <row r="39" spans="1:6" x14ac:dyDescent="0.2">
      <c r="A39" s="136" t="s">
        <v>266</v>
      </c>
      <c r="B39" s="146"/>
      <c r="C39" s="146"/>
      <c r="D39" s="147"/>
      <c r="E39" s="146"/>
      <c r="F39" s="146"/>
    </row>
    <row r="40" spans="1:6" x14ac:dyDescent="0.2">
      <c r="A40" s="136" t="s">
        <v>267</v>
      </c>
      <c r="B40" s="149"/>
      <c r="C40" s="146">
        <v>40513</v>
      </c>
      <c r="D40" s="147"/>
      <c r="E40" s="149"/>
      <c r="F40" s="146">
        <v>37259.599999999999</v>
      </c>
    </row>
    <row r="41" spans="1:6" x14ac:dyDescent="0.2">
      <c r="A41" s="136" t="s">
        <v>275</v>
      </c>
      <c r="B41" s="149"/>
      <c r="C41" s="146"/>
      <c r="D41" s="147"/>
      <c r="E41" s="149"/>
      <c r="F41" s="146"/>
    </row>
    <row r="42" spans="1:6" x14ac:dyDescent="0.2">
      <c r="A42" s="113" t="s">
        <v>265</v>
      </c>
      <c r="B42" s="149"/>
      <c r="C42" s="146"/>
      <c r="D42" s="147"/>
      <c r="E42" s="149"/>
      <c r="F42" s="146"/>
    </row>
    <row r="43" spans="1:6" x14ac:dyDescent="0.2">
      <c r="A43" s="167" t="s">
        <v>268</v>
      </c>
      <c r="B43" s="146"/>
      <c r="C43" s="158"/>
      <c r="D43" s="147"/>
      <c r="E43" s="146"/>
      <c r="F43" s="146"/>
    </row>
    <row r="44" spans="1:6" x14ac:dyDescent="0.2">
      <c r="A44" s="168" t="s">
        <v>271</v>
      </c>
      <c r="B44" s="146"/>
      <c r="C44" s="158">
        <v>-3253.4</v>
      </c>
      <c r="D44" s="147"/>
      <c r="E44" s="146"/>
      <c r="F44" s="146"/>
    </row>
    <row r="45" spans="1:6" x14ac:dyDescent="0.2">
      <c r="A45" s="141" t="s">
        <v>273</v>
      </c>
      <c r="B45" s="149">
        <f>SUM(B33:B43)</f>
        <v>37259.599999999999</v>
      </c>
      <c r="C45" s="149">
        <f>SUM(C33:C44)</f>
        <v>37259.599999999999</v>
      </c>
      <c r="D45" s="150"/>
      <c r="E45" s="149">
        <f>SUM(E33:E43)</f>
        <v>38759.64</v>
      </c>
      <c r="F45" s="149">
        <f>SUM(F33:F43)</f>
        <v>37259.599999999999</v>
      </c>
    </row>
    <row r="46" spans="1:6" x14ac:dyDescent="0.2">
      <c r="A46" s="153" t="s">
        <v>274</v>
      </c>
      <c r="B46" s="156"/>
      <c r="C46" s="156"/>
      <c r="D46" s="157"/>
      <c r="E46" s="156"/>
      <c r="F46" s="156">
        <f>E45-F45</f>
        <v>1500.0400000000009</v>
      </c>
    </row>
    <row r="47" spans="1:6" x14ac:dyDescent="0.2">
      <c r="A47" s="141" t="s">
        <v>272</v>
      </c>
      <c r="B47" s="149">
        <f>SUM(B45:B46)</f>
        <v>37259.599999999999</v>
      </c>
      <c r="C47" s="149">
        <f>SUM(C45:C46)</f>
        <v>37259.599999999999</v>
      </c>
      <c r="D47" s="150"/>
      <c r="E47" s="149">
        <f>SUM(E45:E46)</f>
        <v>38759.64</v>
      </c>
      <c r="F47" s="149">
        <f>SUM(F45:F46)</f>
        <v>38759.64</v>
      </c>
    </row>
    <row r="48" spans="1:6" x14ac:dyDescent="0.2">
      <c r="A48" s="152"/>
      <c r="B48" s="133"/>
      <c r="C48" s="133"/>
      <c r="D48" s="133"/>
      <c r="E48" s="133"/>
      <c r="F48" s="133"/>
    </row>
    <row r="49" spans="1:6" x14ac:dyDescent="0.2">
      <c r="A49" s="152"/>
      <c r="B49" s="133"/>
      <c r="C49" s="133"/>
      <c r="D49" s="133"/>
      <c r="E49" s="133"/>
      <c r="F49" s="133"/>
    </row>
    <row r="50" spans="1:6" x14ac:dyDescent="0.2">
      <c r="A50" s="141" t="s">
        <v>276</v>
      </c>
      <c r="B50" s="142">
        <f>C45</f>
        <v>37259.599999999999</v>
      </c>
      <c r="C50" s="133"/>
      <c r="D50" s="133"/>
      <c r="E50" s="133"/>
      <c r="F50" s="133"/>
    </row>
    <row r="51" spans="1:6" x14ac:dyDescent="0.2">
      <c r="A51" s="153" t="s">
        <v>279</v>
      </c>
      <c r="B51" s="154">
        <f>F46</f>
        <v>1500.0400000000009</v>
      </c>
      <c r="C51" s="133"/>
      <c r="D51" s="133"/>
      <c r="E51" s="133"/>
      <c r="F51" s="133"/>
    </row>
    <row r="52" spans="1:6" x14ac:dyDescent="0.2">
      <c r="A52" s="141" t="s">
        <v>270</v>
      </c>
      <c r="B52" s="142">
        <f>B50+B51</f>
        <v>38759.64</v>
      </c>
      <c r="C52" s="133"/>
      <c r="D52" s="133"/>
      <c r="E52" s="133"/>
      <c r="F52" s="133"/>
    </row>
    <row r="55" spans="1:6" x14ac:dyDescent="0.2">
      <c r="A55" t="s">
        <v>283</v>
      </c>
      <c r="C55" t="s">
        <v>254</v>
      </c>
      <c r="E55" t="s">
        <v>255</v>
      </c>
    </row>
  </sheetData>
  <mergeCells count="6">
    <mergeCell ref="A1:F1"/>
    <mergeCell ref="A2:F2"/>
    <mergeCell ref="A4:C4"/>
    <mergeCell ref="E4:F4"/>
    <mergeCell ref="B30:C30"/>
    <mergeCell ref="E30:F30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57"/>
  <sheetViews>
    <sheetView workbookViewId="0">
      <selection activeCell="F20" sqref="F20"/>
    </sheetView>
  </sheetViews>
  <sheetFormatPr baseColWidth="10" defaultRowHeight="12.75" x14ac:dyDescent="0.2"/>
  <cols>
    <col min="1" max="1" width="40.7109375" bestFit="1" customWidth="1"/>
  </cols>
  <sheetData>
    <row r="1" spans="1:14" x14ac:dyDescent="0.2">
      <c r="A1" s="202" t="s">
        <v>44</v>
      </c>
      <c r="B1" s="202"/>
      <c r="C1" s="202"/>
      <c r="D1" s="202"/>
      <c r="E1" s="202"/>
      <c r="F1" s="202"/>
    </row>
    <row r="2" spans="1:14" x14ac:dyDescent="0.2">
      <c r="A2" s="202" t="s">
        <v>45</v>
      </c>
      <c r="B2" s="202"/>
      <c r="C2" s="202"/>
      <c r="D2" s="202"/>
      <c r="E2" s="202"/>
      <c r="F2" s="202"/>
    </row>
    <row r="3" spans="1:14" x14ac:dyDescent="0.2">
      <c r="A3" s="108"/>
      <c r="B3" s="109"/>
      <c r="C3" s="109"/>
      <c r="D3" s="134"/>
      <c r="E3" s="109"/>
      <c r="F3" s="109"/>
    </row>
    <row r="4" spans="1:14" x14ac:dyDescent="0.2">
      <c r="A4" s="204" t="s">
        <v>315</v>
      </c>
      <c r="B4" s="204"/>
      <c r="C4" s="204"/>
      <c r="D4" s="162"/>
      <c r="E4" s="205" t="s">
        <v>285</v>
      </c>
      <c r="F4" s="205"/>
    </row>
    <row r="5" spans="1:14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14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14" x14ac:dyDescent="0.2">
      <c r="A7" s="113" t="s">
        <v>68</v>
      </c>
      <c r="B7" s="114">
        <v>7527.1</v>
      </c>
      <c r="C7" s="136"/>
      <c r="D7" s="132"/>
      <c r="E7" s="116">
        <v>9300</v>
      </c>
      <c r="F7" s="136"/>
    </row>
    <row r="8" spans="1:14" x14ac:dyDescent="0.2">
      <c r="A8" s="136" t="s">
        <v>260</v>
      </c>
      <c r="B8" s="117">
        <v>1844.2</v>
      </c>
      <c r="C8" s="138"/>
      <c r="D8" s="135"/>
      <c r="E8" s="138"/>
      <c r="F8" s="138"/>
    </row>
    <row r="9" spans="1:14" x14ac:dyDescent="0.2">
      <c r="A9" s="113" t="s">
        <v>69</v>
      </c>
      <c r="B9" s="138"/>
      <c r="C9" s="138"/>
      <c r="D9" s="135"/>
      <c r="E9" s="138"/>
      <c r="F9" s="138"/>
    </row>
    <row r="10" spans="1:14" x14ac:dyDescent="0.2">
      <c r="A10" s="113" t="s">
        <v>127</v>
      </c>
      <c r="B10" s="138">
        <v>10</v>
      </c>
      <c r="C10" s="138"/>
      <c r="D10" s="135"/>
      <c r="E10" s="138"/>
      <c r="F10" s="138"/>
    </row>
    <row r="11" spans="1:14" x14ac:dyDescent="0.2">
      <c r="A11" s="136" t="s">
        <v>261</v>
      </c>
      <c r="B11" s="138"/>
      <c r="C11" s="138"/>
      <c r="D11" s="135"/>
      <c r="E11" s="138"/>
      <c r="F11" s="138"/>
    </row>
    <row r="12" spans="1:14" x14ac:dyDescent="0.2">
      <c r="A12" s="113" t="s">
        <v>71</v>
      </c>
      <c r="B12" s="138"/>
      <c r="C12" s="138"/>
      <c r="D12" s="135"/>
      <c r="E12" s="138"/>
      <c r="F12" s="138"/>
      <c r="I12" s="209" t="s">
        <v>307</v>
      </c>
      <c r="J12" s="209"/>
      <c r="K12" s="209"/>
      <c r="L12" s="209"/>
      <c r="M12" s="209"/>
    </row>
    <row r="13" spans="1:14" x14ac:dyDescent="0.2">
      <c r="A13" s="113" t="s">
        <v>72</v>
      </c>
      <c r="B13" s="138">
        <v>327</v>
      </c>
      <c r="C13" s="138"/>
      <c r="D13" s="135"/>
      <c r="E13" s="138">
        <v>300</v>
      </c>
      <c r="F13" s="138"/>
      <c r="I13" s="192" t="s">
        <v>3</v>
      </c>
      <c r="J13" s="192" t="s">
        <v>291</v>
      </c>
      <c r="K13" s="192" t="s">
        <v>293</v>
      </c>
      <c r="L13" s="192" t="s">
        <v>294</v>
      </c>
      <c r="M13" s="192" t="s">
        <v>292</v>
      </c>
    </row>
    <row r="14" spans="1:14" x14ac:dyDescent="0.2">
      <c r="A14" s="126" t="s">
        <v>73</v>
      </c>
      <c r="B14" s="184">
        <v>659.05</v>
      </c>
      <c r="C14" s="185"/>
      <c r="D14" s="135"/>
      <c r="E14" s="189">
        <v>800</v>
      </c>
      <c r="F14" s="185"/>
      <c r="I14" t="s">
        <v>290</v>
      </c>
      <c r="J14" s="191">
        <f>104*37</f>
        <v>3848</v>
      </c>
      <c r="K14" s="191">
        <f>75*19</f>
        <v>1425</v>
      </c>
      <c r="L14" s="191">
        <f>38*15</f>
        <v>570</v>
      </c>
      <c r="M14" s="191">
        <f>9*30</f>
        <v>270</v>
      </c>
      <c r="N14" s="193">
        <f t="shared" ref="N14:N16" si="0">SUM(J14:M14)</f>
        <v>6113</v>
      </c>
    </row>
    <row r="15" spans="1:14" x14ac:dyDescent="0.2">
      <c r="A15" s="186" t="s">
        <v>289</v>
      </c>
      <c r="B15" s="187">
        <v>77</v>
      </c>
      <c r="C15" s="188"/>
      <c r="D15" s="135"/>
      <c r="E15" s="190">
        <v>100</v>
      </c>
      <c r="F15" s="188"/>
      <c r="I15" t="s">
        <v>295</v>
      </c>
      <c r="J15" s="191">
        <f>13*30</f>
        <v>390</v>
      </c>
      <c r="K15" s="191">
        <f>13*15</f>
        <v>195</v>
      </c>
      <c r="L15" s="191">
        <f>3*15</f>
        <v>45</v>
      </c>
      <c r="M15" s="191"/>
      <c r="N15" s="193">
        <f t="shared" si="0"/>
        <v>630</v>
      </c>
    </row>
    <row r="16" spans="1:14" x14ac:dyDescent="0.2">
      <c r="A16" s="113" t="s">
        <v>74</v>
      </c>
      <c r="B16" s="138"/>
      <c r="C16" s="119">
        <v>1262.1300000000001</v>
      </c>
      <c r="D16" s="140"/>
      <c r="E16" s="138"/>
      <c r="F16" s="138">
        <v>2000</v>
      </c>
      <c r="I16" t="s">
        <v>297</v>
      </c>
      <c r="J16" s="191"/>
      <c r="K16" s="191"/>
      <c r="L16" s="191">
        <f>3*15</f>
        <v>45</v>
      </c>
      <c r="M16" s="191"/>
      <c r="N16" s="193">
        <f t="shared" si="0"/>
        <v>45</v>
      </c>
    </row>
    <row r="17" spans="1:14" x14ac:dyDescent="0.2">
      <c r="A17" s="136" t="s">
        <v>262</v>
      </c>
      <c r="B17" s="138"/>
      <c r="C17" s="138"/>
      <c r="D17" s="135"/>
      <c r="E17" s="138"/>
      <c r="F17" s="138"/>
      <c r="I17" t="s">
        <v>296</v>
      </c>
      <c r="J17" s="191">
        <v>3288</v>
      </c>
      <c r="K17" s="191"/>
      <c r="L17" s="191">
        <f>15*15</f>
        <v>225</v>
      </c>
      <c r="M17" s="191">
        <v>216</v>
      </c>
      <c r="N17" s="193">
        <f>SUM(J17:M17)</f>
        <v>3729</v>
      </c>
    </row>
    <row r="18" spans="1:14" x14ac:dyDescent="0.2">
      <c r="A18" s="113" t="s">
        <v>75</v>
      </c>
      <c r="B18" s="138"/>
      <c r="C18" s="119">
        <v>1854.4</v>
      </c>
      <c r="D18" s="140"/>
      <c r="E18" s="138"/>
      <c r="F18" s="119">
        <v>2000</v>
      </c>
      <c r="I18" s="192" t="s">
        <v>298</v>
      </c>
      <c r="J18" s="193">
        <f>SUM(J14:J17)</f>
        <v>7526</v>
      </c>
      <c r="K18" s="193">
        <f t="shared" ref="K18:M18" si="1">SUM(K14:K17)</f>
        <v>1620</v>
      </c>
      <c r="L18" s="193">
        <f t="shared" si="1"/>
        <v>885</v>
      </c>
      <c r="M18" s="193">
        <f t="shared" si="1"/>
        <v>486</v>
      </c>
      <c r="N18" s="193">
        <f>SUM(J18:M18)</f>
        <v>10517</v>
      </c>
    </row>
    <row r="19" spans="1:14" x14ac:dyDescent="0.2">
      <c r="A19" s="113" t="s">
        <v>76</v>
      </c>
      <c r="B19" s="138"/>
      <c r="C19" s="119">
        <v>209</v>
      </c>
      <c r="D19" s="140"/>
      <c r="E19" s="138"/>
      <c r="F19" s="119">
        <v>250</v>
      </c>
    </row>
    <row r="20" spans="1:14" x14ac:dyDescent="0.2">
      <c r="A20" s="113" t="s">
        <v>77</v>
      </c>
      <c r="B20" s="138"/>
      <c r="C20" s="119">
        <v>2193.15</v>
      </c>
      <c r="D20" s="140"/>
      <c r="E20" s="138"/>
      <c r="F20" s="119">
        <v>2200</v>
      </c>
      <c r="I20" s="192" t="s">
        <v>299</v>
      </c>
    </row>
    <row r="21" spans="1:14" x14ac:dyDescent="0.2">
      <c r="A21" s="113" t="s">
        <v>78</v>
      </c>
      <c r="B21" s="138"/>
      <c r="C21" s="119">
        <v>1553.5</v>
      </c>
      <c r="D21" s="140"/>
      <c r="E21" s="138"/>
      <c r="F21" s="119">
        <v>1500</v>
      </c>
      <c r="I21" t="s">
        <v>302</v>
      </c>
      <c r="J21" s="191">
        <v>369</v>
      </c>
      <c r="K21" s="191">
        <v>307</v>
      </c>
      <c r="L21" s="191"/>
      <c r="N21" s="193">
        <f t="shared" ref="N21:N31" si="2">SUM(J21:M21)</f>
        <v>676</v>
      </c>
    </row>
    <row r="22" spans="1:14" x14ac:dyDescent="0.2">
      <c r="A22" s="113" t="s">
        <v>79</v>
      </c>
      <c r="B22" s="138"/>
      <c r="C22" s="139"/>
      <c r="D22" s="140"/>
      <c r="E22" s="138"/>
      <c r="F22" s="119">
        <v>50</v>
      </c>
      <c r="I22" t="s">
        <v>303</v>
      </c>
      <c r="J22" s="191">
        <v>383</v>
      </c>
      <c r="K22" s="191">
        <v>325</v>
      </c>
      <c r="L22" s="191"/>
      <c r="N22" s="193">
        <f t="shared" si="2"/>
        <v>708</v>
      </c>
    </row>
    <row r="23" spans="1:14" x14ac:dyDescent="0.2">
      <c r="A23" s="113" t="s">
        <v>284</v>
      </c>
      <c r="B23" s="138"/>
      <c r="C23" s="139"/>
      <c r="D23" s="140"/>
      <c r="E23" s="138"/>
      <c r="F23" s="138">
        <v>500</v>
      </c>
      <c r="I23" t="s">
        <v>308</v>
      </c>
      <c r="J23" s="191">
        <f>865+772</f>
        <v>1637</v>
      </c>
      <c r="K23" s="191"/>
      <c r="L23" s="191"/>
      <c r="M23">
        <v>400</v>
      </c>
      <c r="N23" s="193">
        <f t="shared" si="2"/>
        <v>2037</v>
      </c>
    </row>
    <row r="24" spans="1:14" x14ac:dyDescent="0.2">
      <c r="A24" s="115" t="s">
        <v>82</v>
      </c>
      <c r="B24" s="138"/>
      <c r="C24" s="120">
        <v>1073.8</v>
      </c>
      <c r="D24" s="135"/>
      <c r="E24" s="138"/>
      <c r="F24" s="138"/>
      <c r="I24" t="s">
        <v>300</v>
      </c>
      <c r="J24" s="191">
        <v>1138.5</v>
      </c>
      <c r="K24" s="191">
        <v>911.5</v>
      </c>
      <c r="L24" s="191">
        <v>378</v>
      </c>
      <c r="N24" s="193">
        <f t="shared" si="2"/>
        <v>2428</v>
      </c>
    </row>
    <row r="25" spans="1:14" x14ac:dyDescent="0.2">
      <c r="A25" s="113" t="s">
        <v>263</v>
      </c>
      <c r="B25" s="138"/>
      <c r="C25" s="120">
        <v>713.2</v>
      </c>
      <c r="D25" s="140"/>
      <c r="E25" s="138"/>
      <c r="F25" s="138">
        <v>1000</v>
      </c>
      <c r="I25" t="s">
        <v>305</v>
      </c>
      <c r="J25" s="191">
        <v>568</v>
      </c>
      <c r="K25" s="191"/>
      <c r="L25" s="191"/>
      <c r="N25" s="193">
        <f t="shared" si="2"/>
        <v>568</v>
      </c>
    </row>
    <row r="26" spans="1:14" x14ac:dyDescent="0.2">
      <c r="A26" s="136" t="s">
        <v>264</v>
      </c>
      <c r="B26" s="138"/>
      <c r="C26" s="139"/>
      <c r="D26" s="140"/>
      <c r="E26" s="138"/>
      <c r="F26" s="138"/>
      <c r="I26" t="s">
        <v>310</v>
      </c>
      <c r="J26" s="191">
        <v>476</v>
      </c>
      <c r="K26" s="191"/>
      <c r="L26" s="191"/>
      <c r="N26" s="193">
        <f t="shared" si="2"/>
        <v>476</v>
      </c>
    </row>
    <row r="27" spans="1:14" x14ac:dyDescent="0.2">
      <c r="A27" s="141" t="s">
        <v>244</v>
      </c>
      <c r="B27" s="142">
        <f>SUM(B7:B26)</f>
        <v>10444.35</v>
      </c>
      <c r="C27" s="142">
        <f>SUM(C7:C26)</f>
        <v>8859.18</v>
      </c>
      <c r="D27" s="133"/>
      <c r="E27" s="142">
        <f>SUM(E7:E26)</f>
        <v>10500</v>
      </c>
      <c r="F27" s="142">
        <f>SUM(F7:F26)</f>
        <v>9500</v>
      </c>
      <c r="I27" t="s">
        <v>301</v>
      </c>
      <c r="J27" s="191">
        <v>330</v>
      </c>
      <c r="K27" s="191"/>
      <c r="L27" s="191"/>
      <c r="N27" s="193">
        <f t="shared" si="2"/>
        <v>330</v>
      </c>
    </row>
    <row r="28" spans="1:14" x14ac:dyDescent="0.2">
      <c r="A28" s="153" t="s">
        <v>274</v>
      </c>
      <c r="B28" s="154"/>
      <c r="C28" s="154">
        <f>B27-C27</f>
        <v>1585.17</v>
      </c>
      <c r="D28" s="155"/>
      <c r="E28" s="144"/>
      <c r="F28" s="154">
        <f>E27-F27</f>
        <v>1000</v>
      </c>
      <c r="I28" t="s">
        <v>309</v>
      </c>
      <c r="J28" s="191">
        <f>215+37.5</f>
        <v>252.5</v>
      </c>
      <c r="K28" s="191"/>
      <c r="L28" s="191"/>
      <c r="M28">
        <v>225</v>
      </c>
      <c r="N28" s="193">
        <f t="shared" si="2"/>
        <v>477.5</v>
      </c>
    </row>
    <row r="29" spans="1:14" x14ac:dyDescent="0.2">
      <c r="A29" s="141" t="s">
        <v>246</v>
      </c>
      <c r="B29" s="142">
        <f>SUM(B27:B28)</f>
        <v>10444.35</v>
      </c>
      <c r="C29" s="142">
        <f>SUM(C27:C28)</f>
        <v>10444.35</v>
      </c>
      <c r="D29" s="133"/>
      <c r="E29" s="142">
        <f>SUM(E27:E28)</f>
        <v>10500</v>
      </c>
      <c r="F29" s="142">
        <f>SUM(F27:F28)</f>
        <v>10500</v>
      </c>
      <c r="I29" t="s">
        <v>304</v>
      </c>
      <c r="J29" s="191">
        <v>250.5</v>
      </c>
      <c r="K29" s="191"/>
      <c r="L29" s="191"/>
      <c r="N29" s="193">
        <f t="shared" si="2"/>
        <v>250.5</v>
      </c>
    </row>
    <row r="30" spans="1:14" x14ac:dyDescent="0.2">
      <c r="A30" s="132"/>
      <c r="B30" s="133"/>
      <c r="C30" s="135"/>
      <c r="D30" s="135"/>
      <c r="E30" s="135"/>
      <c r="F30" s="133"/>
      <c r="I30" t="s">
        <v>306</v>
      </c>
      <c r="J30" s="191">
        <v>1309</v>
      </c>
      <c r="K30" s="191"/>
      <c r="L30" s="191">
        <v>180</v>
      </c>
      <c r="N30" s="193">
        <f t="shared" si="2"/>
        <v>1489</v>
      </c>
    </row>
    <row r="31" spans="1:14" x14ac:dyDescent="0.2">
      <c r="A31" s="132"/>
      <c r="B31" s="133"/>
      <c r="C31" s="135"/>
      <c r="D31" s="135"/>
      <c r="E31" s="135"/>
      <c r="F31" s="133"/>
      <c r="I31" s="192" t="s">
        <v>298</v>
      </c>
      <c r="J31" s="193">
        <f>SUM(J21:J30)</f>
        <v>6713.5</v>
      </c>
      <c r="K31" s="193">
        <f>SUM(K21:K30)</f>
        <v>1543.5</v>
      </c>
      <c r="L31" s="193">
        <f>SUM(L21:L30)</f>
        <v>558</v>
      </c>
      <c r="M31" s="193">
        <f>SUM(M21:M30)</f>
        <v>625</v>
      </c>
      <c r="N31" s="193">
        <f t="shared" si="2"/>
        <v>9440</v>
      </c>
    </row>
    <row r="32" spans="1:14" x14ac:dyDescent="0.2">
      <c r="A32" s="161" t="s">
        <v>288</v>
      </c>
      <c r="B32" s="207">
        <v>44562</v>
      </c>
      <c r="C32" s="208"/>
      <c r="D32" s="145"/>
      <c r="E32" s="207">
        <v>44926</v>
      </c>
      <c r="F32" s="208"/>
    </row>
    <row r="33" spans="1:6" x14ac:dyDescent="0.2">
      <c r="A33" s="165"/>
      <c r="B33" s="112" t="s">
        <v>21</v>
      </c>
      <c r="C33" s="159" t="s">
        <v>22</v>
      </c>
      <c r="D33" s="111"/>
      <c r="E33" s="112" t="s">
        <v>21</v>
      </c>
      <c r="F33" s="159" t="s">
        <v>22</v>
      </c>
    </row>
    <row r="34" spans="1:6" x14ac:dyDescent="0.2">
      <c r="A34" s="166"/>
      <c r="B34" s="112" t="s">
        <v>86</v>
      </c>
      <c r="C34" s="160" t="s">
        <v>87</v>
      </c>
      <c r="E34" s="112" t="s">
        <v>86</v>
      </c>
      <c r="F34" s="160" t="s">
        <v>87</v>
      </c>
    </row>
    <row r="35" spans="1:6" x14ac:dyDescent="0.2">
      <c r="A35" s="113" t="s">
        <v>88</v>
      </c>
      <c r="B35" s="119">
        <v>55.9</v>
      </c>
      <c r="C35" s="146"/>
      <c r="D35" s="147"/>
      <c r="E35" s="114">
        <v>100.55</v>
      </c>
      <c r="F35" s="146"/>
    </row>
    <row r="36" spans="1:6" x14ac:dyDescent="0.2">
      <c r="A36" s="136" t="s">
        <v>248</v>
      </c>
      <c r="B36" s="119">
        <v>26592.67</v>
      </c>
      <c r="C36" s="146"/>
      <c r="D36" s="147"/>
      <c r="E36" s="119">
        <v>28541.040000000001</v>
      </c>
      <c r="F36" s="146"/>
    </row>
    <row r="37" spans="1:6" x14ac:dyDescent="0.2">
      <c r="A37" s="136" t="s">
        <v>249</v>
      </c>
      <c r="B37" s="119">
        <v>11687.57</v>
      </c>
      <c r="C37" s="146"/>
      <c r="D37" s="147"/>
      <c r="E37" s="119">
        <v>11675.57</v>
      </c>
      <c r="F37" s="146"/>
    </row>
    <row r="38" spans="1:6" x14ac:dyDescent="0.2">
      <c r="A38" s="136" t="s">
        <v>258</v>
      </c>
      <c r="B38" s="146"/>
      <c r="C38" s="146"/>
      <c r="D38" s="147"/>
      <c r="E38" s="195"/>
      <c r="F38" s="146"/>
    </row>
    <row r="39" spans="1:6" x14ac:dyDescent="0.2">
      <c r="A39" s="136" t="s">
        <v>259</v>
      </c>
      <c r="B39" s="146"/>
      <c r="C39" s="146"/>
      <c r="D39" s="147"/>
      <c r="E39" s="195"/>
      <c r="F39" s="146"/>
    </row>
    <row r="40" spans="1:6" x14ac:dyDescent="0.2">
      <c r="A40" s="136" t="s">
        <v>26</v>
      </c>
      <c r="B40" s="119">
        <v>423.5</v>
      </c>
      <c r="C40" s="146"/>
      <c r="D40" s="147"/>
      <c r="E40" s="119">
        <v>195.65</v>
      </c>
      <c r="F40" s="146"/>
    </row>
    <row r="41" spans="1:6" x14ac:dyDescent="0.2">
      <c r="A41" s="136" t="s">
        <v>266</v>
      </c>
      <c r="B41" s="146"/>
      <c r="C41" s="146"/>
      <c r="D41" s="147"/>
      <c r="E41" s="146"/>
      <c r="F41" s="146"/>
    </row>
    <row r="42" spans="1:6" x14ac:dyDescent="0.2">
      <c r="A42" s="136" t="s">
        <v>267</v>
      </c>
      <c r="B42" s="149"/>
      <c r="C42" s="119">
        <v>37259.599999999999</v>
      </c>
      <c r="D42" s="147"/>
      <c r="E42" s="149"/>
      <c r="F42" s="119">
        <v>38759.64</v>
      </c>
    </row>
    <row r="43" spans="1:6" x14ac:dyDescent="0.2">
      <c r="A43" s="136" t="s">
        <v>275</v>
      </c>
      <c r="B43" s="149"/>
      <c r="C43" s="146"/>
      <c r="D43" s="147"/>
      <c r="E43" s="149"/>
      <c r="F43" s="146"/>
    </row>
    <row r="44" spans="1:6" x14ac:dyDescent="0.2">
      <c r="A44" s="113" t="s">
        <v>265</v>
      </c>
      <c r="B44" s="149"/>
      <c r="C44" s="146"/>
      <c r="D44" s="147"/>
      <c r="E44" s="149"/>
      <c r="F44" s="146">
        <v>168</v>
      </c>
    </row>
    <row r="45" spans="1:6" x14ac:dyDescent="0.2">
      <c r="A45" s="167" t="s">
        <v>268</v>
      </c>
      <c r="B45" s="146"/>
      <c r="C45" s="154">
        <v>1500.04</v>
      </c>
      <c r="D45" s="147"/>
      <c r="E45" s="146"/>
      <c r="F45" s="146"/>
    </row>
    <row r="46" spans="1:6" x14ac:dyDescent="0.2">
      <c r="A46" s="168" t="s">
        <v>271</v>
      </c>
      <c r="B46" s="146"/>
      <c r="C46" s="122"/>
      <c r="D46" s="147"/>
      <c r="E46" s="146"/>
      <c r="F46" s="146"/>
    </row>
    <row r="47" spans="1:6" x14ac:dyDescent="0.2">
      <c r="A47" s="141" t="s">
        <v>273</v>
      </c>
      <c r="B47" s="149">
        <f>SUM(B35:B45)</f>
        <v>38759.64</v>
      </c>
      <c r="C47" s="149">
        <f>SUM(C35:C46)</f>
        <v>38759.64</v>
      </c>
      <c r="D47" s="150"/>
      <c r="E47" s="149">
        <f>SUM(E35:E45)</f>
        <v>40512.810000000005</v>
      </c>
      <c r="F47" s="149">
        <f>SUM(F35:F45)</f>
        <v>38927.64</v>
      </c>
    </row>
    <row r="48" spans="1:6" x14ac:dyDescent="0.2">
      <c r="A48" s="153" t="s">
        <v>274</v>
      </c>
      <c r="B48" s="156"/>
      <c r="C48" s="156"/>
      <c r="D48" s="157"/>
      <c r="E48" s="156"/>
      <c r="F48" s="156">
        <f>E47-F47</f>
        <v>1585.1700000000055</v>
      </c>
    </row>
    <row r="49" spans="1:6" x14ac:dyDescent="0.2">
      <c r="A49" s="141" t="s">
        <v>272</v>
      </c>
      <c r="B49" s="149">
        <f>SUM(B47:B48)</f>
        <v>38759.64</v>
      </c>
      <c r="C49" s="149">
        <f>SUM(C47:C48)</f>
        <v>38759.64</v>
      </c>
      <c r="D49" s="150"/>
      <c r="E49" s="149">
        <f>SUM(E47:E48)</f>
        <v>40512.810000000005</v>
      </c>
      <c r="F49" s="149">
        <f>SUM(F47:F48)</f>
        <v>40512.810000000005</v>
      </c>
    </row>
    <row r="50" spans="1:6" x14ac:dyDescent="0.2">
      <c r="A50" s="152"/>
      <c r="B50" s="133"/>
      <c r="C50" s="133"/>
      <c r="D50" s="133"/>
      <c r="E50" s="133"/>
      <c r="F50" s="133"/>
    </row>
    <row r="51" spans="1:6" x14ac:dyDescent="0.2">
      <c r="A51" s="152"/>
      <c r="B51" s="133"/>
      <c r="C51" s="133"/>
      <c r="D51" s="133"/>
      <c r="E51" s="133"/>
      <c r="F51" s="133"/>
    </row>
    <row r="52" spans="1:6" x14ac:dyDescent="0.2">
      <c r="A52" s="141" t="s">
        <v>316</v>
      </c>
      <c r="B52" s="142">
        <f>C47</f>
        <v>38759.64</v>
      </c>
      <c r="C52" s="133"/>
      <c r="D52" s="133"/>
      <c r="E52" s="133"/>
      <c r="F52" s="133"/>
    </row>
    <row r="53" spans="1:6" x14ac:dyDescent="0.2">
      <c r="A53" s="153" t="s">
        <v>279</v>
      </c>
      <c r="B53" s="154">
        <f>F48</f>
        <v>1585.1700000000055</v>
      </c>
      <c r="C53" s="133"/>
      <c r="D53" s="133"/>
      <c r="E53" s="133"/>
      <c r="F53" s="133"/>
    </row>
    <row r="54" spans="1:6" x14ac:dyDescent="0.2">
      <c r="A54" s="141" t="s">
        <v>317</v>
      </c>
      <c r="B54" s="142">
        <f>B52+B53</f>
        <v>40344.810000000005</v>
      </c>
      <c r="C54" s="133"/>
      <c r="D54" s="133"/>
      <c r="E54" s="133"/>
      <c r="F54" s="133"/>
    </row>
    <row r="57" spans="1:6" x14ac:dyDescent="0.2">
      <c r="A57" t="s">
        <v>318</v>
      </c>
      <c r="C57" t="s">
        <v>254</v>
      </c>
      <c r="E57" t="s">
        <v>255</v>
      </c>
    </row>
  </sheetData>
  <mergeCells count="7">
    <mergeCell ref="I12:M12"/>
    <mergeCell ref="B32:C32"/>
    <mergeCell ref="E32:F32"/>
    <mergeCell ref="A1:F1"/>
    <mergeCell ref="A2:F2"/>
    <mergeCell ref="A4:C4"/>
    <mergeCell ref="E4:F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57"/>
  <sheetViews>
    <sheetView tabSelected="1" workbookViewId="0">
      <selection activeCell="I1" sqref="I1:I1048576"/>
    </sheetView>
  </sheetViews>
  <sheetFormatPr baseColWidth="10" defaultRowHeight="12.75" x14ac:dyDescent="0.2"/>
  <cols>
    <col min="1" max="1" width="40.7109375" bestFit="1" customWidth="1"/>
    <col min="4" max="4" width="3.140625" customWidth="1"/>
    <col min="7" max="7" width="14.5703125" bestFit="1" customWidth="1"/>
    <col min="9" max="9" width="12.5703125" bestFit="1" customWidth="1"/>
    <col min="13" max="13" width="13.140625" bestFit="1" customWidth="1"/>
  </cols>
  <sheetData>
    <row r="1" spans="1:15" x14ac:dyDescent="0.2">
      <c r="A1" s="202" t="s">
        <v>44</v>
      </c>
      <c r="B1" s="202"/>
      <c r="C1" s="202"/>
      <c r="D1" s="202"/>
      <c r="E1" s="202"/>
      <c r="F1" s="202"/>
    </row>
    <row r="2" spans="1:15" x14ac:dyDescent="0.2">
      <c r="A2" s="202" t="s">
        <v>45</v>
      </c>
      <c r="B2" s="202"/>
      <c r="C2" s="202"/>
      <c r="D2" s="202"/>
      <c r="E2" s="202"/>
      <c r="F2" s="202"/>
    </row>
    <row r="3" spans="1:15" x14ac:dyDescent="0.2">
      <c r="A3" s="108"/>
      <c r="B3" s="109"/>
      <c r="C3" s="109"/>
      <c r="D3" s="134"/>
      <c r="E3" s="109"/>
      <c r="F3" s="109"/>
    </row>
    <row r="4" spans="1:15" x14ac:dyDescent="0.2">
      <c r="A4" s="204" t="s">
        <v>311</v>
      </c>
      <c r="B4" s="204"/>
      <c r="C4" s="204"/>
      <c r="D4" s="162"/>
      <c r="E4" s="205" t="s">
        <v>319</v>
      </c>
      <c r="F4" s="205"/>
    </row>
    <row r="5" spans="1:15" x14ac:dyDescent="0.2">
      <c r="A5" s="110"/>
      <c r="B5" s="112" t="s">
        <v>3</v>
      </c>
      <c r="C5" s="159" t="s">
        <v>4</v>
      </c>
      <c r="D5" s="111"/>
      <c r="E5" s="112" t="s">
        <v>3</v>
      </c>
      <c r="F5" s="159" t="s">
        <v>4</v>
      </c>
    </row>
    <row r="6" spans="1:15" x14ac:dyDescent="0.2">
      <c r="A6" s="110"/>
      <c r="B6" s="112" t="s">
        <v>66</v>
      </c>
      <c r="C6" s="160" t="s">
        <v>67</v>
      </c>
      <c r="D6" s="111"/>
      <c r="E6" s="112" t="s">
        <v>66</v>
      </c>
      <c r="F6" s="160" t="s">
        <v>67</v>
      </c>
    </row>
    <row r="7" spans="1:15" x14ac:dyDescent="0.2">
      <c r="A7" s="113" t="s">
        <v>68</v>
      </c>
      <c r="B7" s="114">
        <v>6828.2</v>
      </c>
      <c r="C7" s="136"/>
      <c r="D7" s="132"/>
      <c r="E7" s="116">
        <v>7000</v>
      </c>
      <c r="F7" s="136"/>
      <c r="G7" s="210">
        <v>-2330</v>
      </c>
    </row>
    <row r="8" spans="1:15" x14ac:dyDescent="0.2">
      <c r="A8" s="136" t="s">
        <v>260</v>
      </c>
      <c r="B8" s="117">
        <v>141.6</v>
      </c>
      <c r="C8" s="138"/>
      <c r="D8" s="135"/>
      <c r="E8" s="138"/>
      <c r="F8" s="138"/>
    </row>
    <row r="9" spans="1:15" x14ac:dyDescent="0.2">
      <c r="A9" s="113" t="s">
        <v>69</v>
      </c>
      <c r="B9" s="138"/>
      <c r="C9" s="138"/>
      <c r="D9" s="135"/>
      <c r="E9" s="138"/>
      <c r="F9" s="138"/>
    </row>
    <row r="10" spans="1:15" x14ac:dyDescent="0.2">
      <c r="A10" s="113" t="s">
        <v>127</v>
      </c>
      <c r="B10" s="138">
        <v>30</v>
      </c>
      <c r="C10" s="138"/>
      <c r="D10" s="135"/>
      <c r="E10" s="138"/>
      <c r="F10" s="138"/>
    </row>
    <row r="11" spans="1:15" x14ac:dyDescent="0.2">
      <c r="A11" s="136" t="s">
        <v>261</v>
      </c>
      <c r="B11" s="138"/>
      <c r="C11" s="138"/>
      <c r="D11" s="135"/>
      <c r="E11" s="138"/>
      <c r="F11" s="138"/>
    </row>
    <row r="12" spans="1:15" x14ac:dyDescent="0.2">
      <c r="A12" s="113" t="s">
        <v>71</v>
      </c>
      <c r="B12" s="138"/>
      <c r="C12" s="138"/>
      <c r="D12" s="135"/>
      <c r="E12" s="138"/>
      <c r="F12" s="138"/>
      <c r="I12" s="209" t="s">
        <v>307</v>
      </c>
      <c r="J12" s="209"/>
      <c r="K12" s="209"/>
      <c r="L12" s="209"/>
      <c r="M12" s="209"/>
    </row>
    <row r="13" spans="1:15" ht="15" x14ac:dyDescent="0.25">
      <c r="A13" s="113" t="s">
        <v>72</v>
      </c>
      <c r="B13" s="138">
        <v>210</v>
      </c>
      <c r="C13" s="138"/>
      <c r="D13" s="135"/>
      <c r="E13" s="138">
        <v>200</v>
      </c>
      <c r="F13" s="138"/>
      <c r="I13" s="192" t="s">
        <v>3</v>
      </c>
      <c r="J13" s="192" t="s">
        <v>291</v>
      </c>
      <c r="K13" s="192" t="s">
        <v>293</v>
      </c>
      <c r="L13" s="192" t="s">
        <v>292</v>
      </c>
      <c r="M13" s="192" t="s">
        <v>323</v>
      </c>
      <c r="N13" s="192" t="s">
        <v>294</v>
      </c>
      <c r="O13" s="198"/>
    </row>
    <row r="14" spans="1:15" ht="15" x14ac:dyDescent="0.25">
      <c r="A14" s="126" t="s">
        <v>73</v>
      </c>
      <c r="B14" s="184"/>
      <c r="C14" s="197">
        <v>605.6</v>
      </c>
      <c r="D14" s="135"/>
      <c r="E14" s="189">
        <v>500</v>
      </c>
      <c r="F14" s="185"/>
      <c r="G14" s="210">
        <v>-1479</v>
      </c>
      <c r="I14" t="s">
        <v>290</v>
      </c>
      <c r="J14" s="199">
        <f>(95*37)+498</f>
        <v>4013</v>
      </c>
      <c r="K14" s="199">
        <f>64*19</f>
        <v>1216</v>
      </c>
      <c r="L14" s="199">
        <f>6*30</f>
        <v>180</v>
      </c>
      <c r="M14" s="200">
        <f>SUM(J14:L14)</f>
        <v>5409</v>
      </c>
      <c r="N14" s="199">
        <f>31*15</f>
        <v>465</v>
      </c>
      <c r="O14" s="198"/>
    </row>
    <row r="15" spans="1:15" ht="15" x14ac:dyDescent="0.25">
      <c r="A15" s="186" t="s">
        <v>289</v>
      </c>
      <c r="B15" s="187">
        <v>26.6</v>
      </c>
      <c r="C15" s="188"/>
      <c r="D15" s="135"/>
      <c r="E15" s="190">
        <v>50</v>
      </c>
      <c r="F15" s="188"/>
      <c r="I15" t="s">
        <v>295</v>
      </c>
      <c r="J15" s="199">
        <f>12*30</f>
        <v>360</v>
      </c>
      <c r="K15" s="199">
        <f>10*15</f>
        <v>150</v>
      </c>
      <c r="L15" s="199"/>
      <c r="M15" s="200">
        <f>SUM(J15:L15)</f>
        <v>510</v>
      </c>
      <c r="N15" s="199">
        <f>2*15</f>
        <v>30</v>
      </c>
      <c r="O15" s="198"/>
    </row>
    <row r="16" spans="1:15" ht="15" x14ac:dyDescent="0.25">
      <c r="A16" s="113" t="s">
        <v>74</v>
      </c>
      <c r="B16" s="138"/>
      <c r="C16" s="119">
        <v>2985.35</v>
      </c>
      <c r="D16" s="140"/>
      <c r="E16" s="138"/>
      <c r="F16" s="138">
        <v>1200</v>
      </c>
      <c r="G16" s="212" t="s">
        <v>325</v>
      </c>
      <c r="H16" s="211"/>
      <c r="I16" t="s">
        <v>297</v>
      </c>
      <c r="J16" s="199">
        <f>5*30</f>
        <v>150</v>
      </c>
      <c r="K16" s="199">
        <f>5*15</f>
        <v>75</v>
      </c>
      <c r="L16" s="199"/>
      <c r="M16" s="200">
        <f>SUM(J16:L16)</f>
        <v>225</v>
      </c>
      <c r="N16" s="199">
        <f>5*15</f>
        <v>75</v>
      </c>
      <c r="O16" s="198"/>
    </row>
    <row r="17" spans="1:15" ht="15" x14ac:dyDescent="0.25">
      <c r="A17" s="136" t="s">
        <v>262</v>
      </c>
      <c r="B17" s="138">
        <v>1</v>
      </c>
      <c r="C17" s="138"/>
      <c r="D17" s="135"/>
      <c r="E17" s="138"/>
      <c r="F17" s="138"/>
      <c r="I17" t="s">
        <v>296</v>
      </c>
      <c r="J17" s="199">
        <f>2137+445</f>
        <v>2582</v>
      </c>
      <c r="K17" s="199"/>
      <c r="L17" s="199">
        <f>9*18</f>
        <v>162</v>
      </c>
      <c r="M17" s="200">
        <f>SUM(J17:L17)</f>
        <v>2744</v>
      </c>
      <c r="N17" s="199">
        <f>19*15</f>
        <v>285</v>
      </c>
      <c r="O17" s="198"/>
    </row>
    <row r="18" spans="1:15" ht="15" x14ac:dyDescent="0.25">
      <c r="A18" s="113" t="s">
        <v>75</v>
      </c>
      <c r="B18" s="138"/>
      <c r="C18" s="119">
        <v>2979.3</v>
      </c>
      <c r="D18" s="140"/>
      <c r="E18" s="138"/>
      <c r="F18" s="119">
        <v>1000</v>
      </c>
      <c r="G18" s="212" t="s">
        <v>324</v>
      </c>
      <c r="I18" s="192" t="s">
        <v>298</v>
      </c>
      <c r="J18" s="200">
        <f>SUM(J14:J17)</f>
        <v>7105</v>
      </c>
      <c r="K18" s="200">
        <f t="shared" ref="K18:L18" si="0">SUM(K14:K17)</f>
        <v>1441</v>
      </c>
      <c r="L18" s="200">
        <f t="shared" si="0"/>
        <v>342</v>
      </c>
      <c r="M18" s="200">
        <f>SUM(J18:L18)</f>
        <v>8888</v>
      </c>
      <c r="N18" s="200">
        <f>SUM(N14:N17)</f>
        <v>855</v>
      </c>
      <c r="O18" s="198"/>
    </row>
    <row r="19" spans="1:15" ht="15" x14ac:dyDescent="0.25">
      <c r="A19" s="113" t="s">
        <v>76</v>
      </c>
      <c r="B19" s="138"/>
      <c r="C19" s="119"/>
      <c r="D19" s="140"/>
      <c r="E19" s="138"/>
      <c r="F19" s="119">
        <v>250</v>
      </c>
      <c r="J19" s="201"/>
      <c r="K19" s="201"/>
      <c r="L19" s="201"/>
      <c r="M19" s="201"/>
      <c r="N19" s="201"/>
      <c r="O19" s="198"/>
    </row>
    <row r="20" spans="1:15" ht="15" x14ac:dyDescent="0.25">
      <c r="A20" s="113" t="s">
        <v>77</v>
      </c>
      <c r="B20" s="138"/>
      <c r="C20" s="119">
        <v>3232.3</v>
      </c>
      <c r="D20" s="140"/>
      <c r="E20" s="138"/>
      <c r="F20" s="119">
        <v>2200</v>
      </c>
      <c r="G20">
        <v>807</v>
      </c>
      <c r="I20" s="192" t="s">
        <v>299</v>
      </c>
      <c r="J20" s="201"/>
      <c r="K20" s="201"/>
      <c r="L20" s="201"/>
      <c r="M20" s="201"/>
      <c r="N20" s="201"/>
      <c r="O20" s="198"/>
    </row>
    <row r="21" spans="1:15" ht="15" x14ac:dyDescent="0.25">
      <c r="A21" s="113" t="s">
        <v>78</v>
      </c>
      <c r="B21" s="138"/>
      <c r="C21" s="119">
        <v>2088.5</v>
      </c>
      <c r="D21" s="140"/>
      <c r="E21" s="138"/>
      <c r="F21" s="119">
        <v>2100</v>
      </c>
      <c r="I21" t="s">
        <v>302</v>
      </c>
      <c r="J21" s="199">
        <f>655.2/28*16</f>
        <v>374.40000000000003</v>
      </c>
      <c r="K21" s="199">
        <f>655.2/28*12</f>
        <v>280.8</v>
      </c>
      <c r="L21" s="201"/>
      <c r="M21" s="200">
        <f t="shared" ref="M21:M32" si="1">SUM(J21:L21)</f>
        <v>655.20000000000005</v>
      </c>
      <c r="N21" s="199"/>
      <c r="O21" s="198"/>
    </row>
    <row r="22" spans="1:15" ht="15" x14ac:dyDescent="0.25">
      <c r="A22" s="113" t="s">
        <v>79</v>
      </c>
      <c r="B22" s="138"/>
      <c r="C22" s="139"/>
      <c r="D22" s="140"/>
      <c r="E22" s="138"/>
      <c r="F22" s="119"/>
      <c r="I22" t="s">
        <v>303</v>
      </c>
      <c r="J22" s="199">
        <f>591.7/28*16</f>
        <v>338.11428571428576</v>
      </c>
      <c r="K22" s="199">
        <f>591.7/28*12</f>
        <v>253.58571428571432</v>
      </c>
      <c r="L22" s="201"/>
      <c r="M22" s="200">
        <f t="shared" si="1"/>
        <v>591.70000000000005</v>
      </c>
      <c r="N22" s="199"/>
      <c r="O22" s="198"/>
    </row>
    <row r="23" spans="1:15" ht="15" x14ac:dyDescent="0.25">
      <c r="A23" s="113" t="s">
        <v>284</v>
      </c>
      <c r="B23" s="138"/>
      <c r="C23" s="139"/>
      <c r="D23" s="140"/>
      <c r="E23" s="138"/>
      <c r="F23" s="138"/>
      <c r="I23" t="s">
        <v>308</v>
      </c>
      <c r="J23" s="199">
        <f>943.2-39+1050-129</f>
        <v>1825.2</v>
      </c>
      <c r="K23" s="199"/>
      <c r="L23" s="201">
        <f>225+175</f>
        <v>400</v>
      </c>
      <c r="M23" s="200">
        <f t="shared" si="1"/>
        <v>2225.1999999999998</v>
      </c>
      <c r="N23" s="199"/>
      <c r="O23" s="198"/>
    </row>
    <row r="24" spans="1:15" ht="15" x14ac:dyDescent="0.25">
      <c r="A24" s="115" t="s">
        <v>82</v>
      </c>
      <c r="B24" s="138">
        <v>121.15</v>
      </c>
      <c r="C24" s="120"/>
      <c r="D24" s="135"/>
      <c r="E24" s="138"/>
      <c r="F24" s="196">
        <v>3900</v>
      </c>
      <c r="I24" t="s">
        <v>300</v>
      </c>
      <c r="J24" s="199">
        <f>2127-L23-L29</f>
        <v>1474</v>
      </c>
      <c r="K24" s="199">
        <v>880</v>
      </c>
      <c r="L24" s="201"/>
      <c r="M24" s="200">
        <f t="shared" si="1"/>
        <v>2354</v>
      </c>
      <c r="N24" s="199">
        <v>360</v>
      </c>
      <c r="O24" s="198"/>
    </row>
    <row r="25" spans="1:15" ht="15" x14ac:dyDescent="0.25">
      <c r="A25" s="113" t="s">
        <v>263</v>
      </c>
      <c r="B25" s="138"/>
      <c r="C25" s="120">
        <v>1388</v>
      </c>
      <c r="D25" s="140"/>
      <c r="E25" s="138"/>
      <c r="F25" s="138">
        <v>1000</v>
      </c>
      <c r="G25">
        <v>400</v>
      </c>
      <c r="I25" t="s">
        <v>320</v>
      </c>
      <c r="J25" s="199">
        <f>896</f>
        <v>896</v>
      </c>
      <c r="K25" s="199"/>
      <c r="L25" s="201"/>
      <c r="M25" s="200">
        <f t="shared" si="1"/>
        <v>896</v>
      </c>
      <c r="N25" s="199"/>
      <c r="O25" s="198"/>
    </row>
    <row r="26" spans="1:15" ht="15" x14ac:dyDescent="0.25">
      <c r="A26" s="136" t="s">
        <v>264</v>
      </c>
      <c r="B26" s="138"/>
      <c r="C26" s="139"/>
      <c r="D26" s="140"/>
      <c r="E26" s="138"/>
      <c r="F26" s="138"/>
      <c r="I26" t="s">
        <v>321</v>
      </c>
      <c r="J26" s="199">
        <f>217.9</f>
        <v>217.9</v>
      </c>
      <c r="K26" s="199"/>
      <c r="L26" s="201"/>
      <c r="M26" s="200">
        <f t="shared" si="1"/>
        <v>217.9</v>
      </c>
      <c r="N26" s="199"/>
      <c r="O26" s="198"/>
    </row>
    <row r="27" spans="1:15" ht="15" x14ac:dyDescent="0.25">
      <c r="A27" s="141" t="s">
        <v>244</v>
      </c>
      <c r="B27" s="142">
        <f>SUM(B7:B26)</f>
        <v>7358.55</v>
      </c>
      <c r="C27" s="142">
        <f>SUM(C7:C26)</f>
        <v>13279.05</v>
      </c>
      <c r="D27" s="133"/>
      <c r="E27" s="142">
        <f>SUM(E7:E26)</f>
        <v>7750</v>
      </c>
      <c r="F27" s="142">
        <f>SUM(F7:F26)</f>
        <v>11650</v>
      </c>
      <c r="I27" t="s">
        <v>310</v>
      </c>
      <c r="J27" s="199">
        <v>445</v>
      </c>
      <c r="K27" s="199"/>
      <c r="L27" s="201"/>
      <c r="M27" s="200">
        <f t="shared" si="1"/>
        <v>445</v>
      </c>
      <c r="N27" s="199"/>
      <c r="O27" s="198"/>
    </row>
    <row r="28" spans="1:15" ht="15" x14ac:dyDescent="0.25">
      <c r="A28" s="143" t="s">
        <v>274</v>
      </c>
      <c r="B28" s="154"/>
      <c r="C28" s="144">
        <f>B27-C27</f>
        <v>-5920.4999999999991</v>
      </c>
      <c r="D28" s="155"/>
      <c r="E28" s="144"/>
      <c r="F28" s="144">
        <f>E27-F27</f>
        <v>-3900</v>
      </c>
      <c r="G28" s="210">
        <v>6920</v>
      </c>
      <c r="I28" t="s">
        <v>301</v>
      </c>
      <c r="J28" s="199">
        <v>396</v>
      </c>
      <c r="K28" s="199"/>
      <c r="L28" s="201"/>
      <c r="M28" s="200">
        <f t="shared" si="1"/>
        <v>396</v>
      </c>
      <c r="N28" s="199"/>
      <c r="O28" s="198"/>
    </row>
    <row r="29" spans="1:15" ht="15" x14ac:dyDescent="0.25">
      <c r="A29" s="141" t="s">
        <v>246</v>
      </c>
      <c r="B29" s="142">
        <f>SUM(B27:B28)</f>
        <v>7358.55</v>
      </c>
      <c r="C29" s="142">
        <f>SUM(C27:C28)</f>
        <v>7358.55</v>
      </c>
      <c r="D29" s="133"/>
      <c r="E29" s="142">
        <f>SUM(E27:E28)</f>
        <v>7750</v>
      </c>
      <c r="F29" s="142">
        <f>SUM(F27:F28)</f>
        <v>7750</v>
      </c>
      <c r="I29" t="s">
        <v>309</v>
      </c>
      <c r="J29" s="199">
        <f>129+39</f>
        <v>168</v>
      </c>
      <c r="K29" s="199"/>
      <c r="L29" s="201">
        <f>253</f>
        <v>253</v>
      </c>
      <c r="M29" s="200">
        <f t="shared" si="1"/>
        <v>421</v>
      </c>
      <c r="N29" s="199"/>
      <c r="O29" s="198"/>
    </row>
    <row r="30" spans="1:15" ht="15" x14ac:dyDescent="0.25">
      <c r="A30" s="132"/>
      <c r="B30" s="133"/>
      <c r="C30" s="135"/>
      <c r="D30" s="135"/>
      <c r="E30" s="135"/>
      <c r="F30" s="133"/>
      <c r="I30" t="s">
        <v>322</v>
      </c>
      <c r="J30" s="199">
        <v>251</v>
      </c>
      <c r="K30" s="199"/>
      <c r="L30" s="201"/>
      <c r="M30" s="200">
        <f t="shared" si="1"/>
        <v>251</v>
      </c>
      <c r="N30" s="199"/>
      <c r="O30" s="198"/>
    </row>
    <row r="31" spans="1:15" ht="15" x14ac:dyDescent="0.25">
      <c r="A31" s="132"/>
      <c r="B31" s="133"/>
      <c r="C31" s="135"/>
      <c r="D31" s="135"/>
      <c r="E31" s="135"/>
      <c r="F31" s="133"/>
      <c r="I31" t="s">
        <v>306</v>
      </c>
      <c r="J31" s="199">
        <v>1014</v>
      </c>
      <c r="K31" s="199"/>
      <c r="L31" s="201"/>
      <c r="M31" s="200">
        <f t="shared" si="1"/>
        <v>1014</v>
      </c>
      <c r="N31" s="199">
        <v>300</v>
      </c>
      <c r="O31" s="198"/>
    </row>
    <row r="32" spans="1:15" ht="15" x14ac:dyDescent="0.25">
      <c r="A32" s="161" t="s">
        <v>288</v>
      </c>
      <c r="B32" s="207">
        <v>44927</v>
      </c>
      <c r="C32" s="208"/>
      <c r="D32" s="145"/>
      <c r="E32" s="207">
        <v>45291</v>
      </c>
      <c r="F32" s="208"/>
      <c r="I32" s="192" t="s">
        <v>298</v>
      </c>
      <c r="J32" s="200">
        <f>SUM(J21:J31)</f>
        <v>7399.6142857142859</v>
      </c>
      <c r="K32" s="200">
        <f>SUM(K21:K31)</f>
        <v>1414.3857142857144</v>
      </c>
      <c r="L32" s="200">
        <f>SUM(L21:L31)</f>
        <v>653</v>
      </c>
      <c r="M32" s="200">
        <f t="shared" si="1"/>
        <v>9467</v>
      </c>
      <c r="N32" s="200">
        <f>SUM(N21:N31)</f>
        <v>660</v>
      </c>
      <c r="O32" s="198"/>
    </row>
    <row r="33" spans="1:15" ht="15" x14ac:dyDescent="0.25">
      <c r="A33" s="165"/>
      <c r="B33" s="112" t="s">
        <v>21</v>
      </c>
      <c r="C33" s="159" t="s">
        <v>22</v>
      </c>
      <c r="D33" s="111"/>
      <c r="E33" s="112" t="s">
        <v>21</v>
      </c>
      <c r="F33" s="159" t="s">
        <v>22</v>
      </c>
      <c r="J33" s="199">
        <f>J18-J32</f>
        <v>-294.61428571428587</v>
      </c>
      <c r="K33" s="199">
        <f>K18-K32</f>
        <v>26.614285714285643</v>
      </c>
      <c r="L33" s="199">
        <f>L18-L32</f>
        <v>-311</v>
      </c>
      <c r="M33" s="199">
        <f>M18-M32</f>
        <v>-579</v>
      </c>
      <c r="N33" s="199">
        <f>N18-N32</f>
        <v>195</v>
      </c>
      <c r="O33" s="198"/>
    </row>
    <row r="34" spans="1:15" x14ac:dyDescent="0.2">
      <c r="A34" s="166"/>
      <c r="B34" s="112" t="s">
        <v>86</v>
      </c>
      <c r="C34" s="160" t="s">
        <v>87</v>
      </c>
      <c r="E34" s="112" t="s">
        <v>86</v>
      </c>
      <c r="F34" s="160" t="s">
        <v>87</v>
      </c>
    </row>
    <row r="35" spans="1:15" x14ac:dyDescent="0.2">
      <c r="A35" s="113" t="s">
        <v>88</v>
      </c>
      <c r="B35" s="119">
        <v>100.55</v>
      </c>
      <c r="C35" s="146"/>
      <c r="D35" s="147"/>
      <c r="E35" s="114"/>
      <c r="F35" s="146"/>
    </row>
    <row r="36" spans="1:15" x14ac:dyDescent="0.2">
      <c r="A36" s="136" t="s">
        <v>248</v>
      </c>
      <c r="B36" s="119">
        <v>28541.040000000001</v>
      </c>
      <c r="C36" s="146"/>
      <c r="D36" s="147"/>
      <c r="E36" s="119">
        <v>22422.29</v>
      </c>
      <c r="F36" s="146"/>
    </row>
    <row r="37" spans="1:15" x14ac:dyDescent="0.2">
      <c r="A37" s="136" t="s">
        <v>249</v>
      </c>
      <c r="B37" s="119">
        <v>11675.57</v>
      </c>
      <c r="C37" s="146"/>
      <c r="D37" s="147"/>
      <c r="E37" s="119">
        <v>11663.57</v>
      </c>
      <c r="F37" s="146"/>
    </row>
    <row r="38" spans="1:15" x14ac:dyDescent="0.2">
      <c r="A38" s="136" t="s">
        <v>258</v>
      </c>
      <c r="B38" s="146"/>
      <c r="C38" s="146"/>
      <c r="D38" s="147"/>
      <c r="E38" s="148"/>
      <c r="F38" s="146"/>
    </row>
    <row r="39" spans="1:15" x14ac:dyDescent="0.2">
      <c r="A39" s="136" t="s">
        <v>259</v>
      </c>
      <c r="B39" s="146"/>
      <c r="C39" s="146"/>
      <c r="D39" s="147"/>
      <c r="E39" s="148"/>
      <c r="F39" s="146"/>
    </row>
    <row r="40" spans="1:15" x14ac:dyDescent="0.2">
      <c r="A40" s="136" t="s">
        <v>26</v>
      </c>
      <c r="B40" s="119">
        <v>195.65</v>
      </c>
      <c r="C40" s="146"/>
      <c r="D40" s="147"/>
      <c r="E40" s="119">
        <v>544.95000000000005</v>
      </c>
      <c r="F40" s="146"/>
    </row>
    <row r="41" spans="1:15" x14ac:dyDescent="0.2">
      <c r="A41" s="136" t="s">
        <v>266</v>
      </c>
      <c r="B41" s="146"/>
      <c r="C41" s="146"/>
      <c r="D41" s="147"/>
      <c r="E41" s="146"/>
      <c r="F41" s="146"/>
    </row>
    <row r="42" spans="1:15" x14ac:dyDescent="0.2">
      <c r="A42" s="136" t="s">
        <v>267</v>
      </c>
      <c r="B42" s="149"/>
      <c r="C42" s="119">
        <v>38759.64</v>
      </c>
      <c r="D42" s="147"/>
      <c r="E42" s="149"/>
      <c r="F42" s="119">
        <v>40551.31</v>
      </c>
    </row>
    <row r="43" spans="1:15" x14ac:dyDescent="0.2">
      <c r="A43" s="136" t="s">
        <v>275</v>
      </c>
      <c r="B43" s="149"/>
      <c r="C43" s="146"/>
      <c r="D43" s="147"/>
      <c r="E43" s="149"/>
      <c r="F43" s="146"/>
    </row>
    <row r="44" spans="1:15" x14ac:dyDescent="0.2">
      <c r="A44" s="113" t="s">
        <v>265</v>
      </c>
      <c r="B44" s="149"/>
      <c r="C44" s="146">
        <v>168</v>
      </c>
      <c r="D44" s="147"/>
      <c r="E44" s="149"/>
      <c r="F44" s="146"/>
    </row>
    <row r="45" spans="1:15" x14ac:dyDescent="0.2">
      <c r="A45" s="167" t="s">
        <v>268</v>
      </c>
      <c r="B45" s="146"/>
      <c r="C45" s="154">
        <v>1585.17</v>
      </c>
      <c r="D45" s="147"/>
      <c r="E45" s="146"/>
      <c r="F45" s="146"/>
    </row>
    <row r="46" spans="1:15" x14ac:dyDescent="0.2">
      <c r="A46" s="168" t="s">
        <v>271</v>
      </c>
      <c r="B46" s="146"/>
      <c r="C46" s="122"/>
      <c r="D46" s="147"/>
      <c r="E46" s="146"/>
      <c r="F46" s="146"/>
    </row>
    <row r="47" spans="1:15" x14ac:dyDescent="0.2">
      <c r="A47" s="141" t="s">
        <v>273</v>
      </c>
      <c r="B47" s="149">
        <f>SUM(B35:B45)</f>
        <v>40512.810000000005</v>
      </c>
      <c r="C47" s="149">
        <f>SUM(C42:C46)</f>
        <v>40512.81</v>
      </c>
      <c r="D47" s="150"/>
      <c r="E47" s="149">
        <f>SUM(E35:E45)</f>
        <v>34630.81</v>
      </c>
      <c r="F47" s="149">
        <f>SUM(F35:F45)</f>
        <v>40551.31</v>
      </c>
    </row>
    <row r="48" spans="1:15" x14ac:dyDescent="0.2">
      <c r="A48" s="153" t="s">
        <v>274</v>
      </c>
      <c r="B48" s="156"/>
      <c r="C48" s="156"/>
      <c r="D48" s="157"/>
      <c r="E48" s="156"/>
      <c r="F48" s="151">
        <f>E47-F47</f>
        <v>-5920.5</v>
      </c>
      <c r="G48" s="194"/>
    </row>
    <row r="49" spans="1:6" x14ac:dyDescent="0.2">
      <c r="A49" s="141" t="s">
        <v>272</v>
      </c>
      <c r="B49" s="149">
        <f>SUM(B47:B48)</f>
        <v>40512.810000000005</v>
      </c>
      <c r="C49" s="149">
        <f>SUM(C47:C48)</f>
        <v>40512.81</v>
      </c>
      <c r="D49" s="150"/>
      <c r="E49" s="149">
        <f>SUM(E47:E48)</f>
        <v>34630.81</v>
      </c>
      <c r="F49" s="149">
        <f>SUM(F47:F48)</f>
        <v>34630.81</v>
      </c>
    </row>
    <row r="50" spans="1:6" x14ac:dyDescent="0.2">
      <c r="A50" s="152"/>
      <c r="B50" s="133"/>
      <c r="C50" s="133"/>
      <c r="D50" s="133"/>
      <c r="E50" s="133"/>
      <c r="F50" s="133"/>
    </row>
    <row r="51" spans="1:6" x14ac:dyDescent="0.2">
      <c r="A51" s="152"/>
      <c r="B51" s="133"/>
      <c r="C51" s="133"/>
      <c r="D51" s="133"/>
      <c r="E51" s="133"/>
      <c r="F51" s="133"/>
    </row>
    <row r="52" spans="1:6" x14ac:dyDescent="0.2">
      <c r="A52" s="141" t="s">
        <v>313</v>
      </c>
      <c r="B52" s="142">
        <f>C47</f>
        <v>40512.81</v>
      </c>
      <c r="C52" s="133"/>
      <c r="D52" s="133"/>
      <c r="E52" s="133"/>
      <c r="F52" s="133"/>
    </row>
    <row r="53" spans="1:6" x14ac:dyDescent="0.2">
      <c r="A53" s="153" t="s">
        <v>279</v>
      </c>
      <c r="B53" s="154">
        <f>F48</f>
        <v>-5920.5</v>
      </c>
      <c r="C53" s="133"/>
      <c r="D53" s="133"/>
      <c r="E53" s="133"/>
      <c r="F53" s="133"/>
    </row>
    <row r="54" spans="1:6" x14ac:dyDescent="0.2">
      <c r="A54" s="141" t="s">
        <v>314</v>
      </c>
      <c r="B54" s="142">
        <f>B52+B53</f>
        <v>34592.31</v>
      </c>
      <c r="C54" s="133"/>
      <c r="D54" s="133"/>
      <c r="E54" s="133"/>
      <c r="F54" s="133"/>
    </row>
    <row r="57" spans="1:6" x14ac:dyDescent="0.2">
      <c r="A57" t="s">
        <v>312</v>
      </c>
      <c r="C57" t="s">
        <v>254</v>
      </c>
      <c r="E57" t="s">
        <v>255</v>
      </c>
    </row>
  </sheetData>
  <mergeCells count="7">
    <mergeCell ref="B32:C32"/>
    <mergeCell ref="E32:F32"/>
    <mergeCell ref="I12:M12"/>
    <mergeCell ref="A1:F1"/>
    <mergeCell ref="A2:F2"/>
    <mergeCell ref="A4:C4"/>
    <mergeCell ref="E4:F4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64</v>
      </c>
      <c r="B4" s="10"/>
      <c r="C4" s="10"/>
      <c r="D4" s="11" t="s">
        <v>65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7770</v>
      </c>
      <c r="C8" s="49"/>
      <c r="D8" s="48">
        <v>8000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70</v>
      </c>
      <c r="B10" s="48">
        <v>88</v>
      </c>
      <c r="C10" s="49"/>
      <c r="D10" s="48"/>
      <c r="E10" s="50"/>
    </row>
    <row r="11" spans="1:5" ht="14.25" x14ac:dyDescent="0.2">
      <c r="A11" s="20" t="s">
        <v>71</v>
      </c>
      <c r="B11" s="48">
        <v>240.55</v>
      </c>
      <c r="C11" s="49"/>
      <c r="D11" s="48">
        <v>250</v>
      </c>
      <c r="E11" s="50"/>
    </row>
    <row r="12" spans="1:5" ht="14.25" x14ac:dyDescent="0.2">
      <c r="A12" s="20" t="s">
        <v>72</v>
      </c>
      <c r="B12" s="48">
        <v>207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2007.4</v>
      </c>
      <c r="C13" s="49"/>
      <c r="D13" s="48">
        <v>500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2737.6</v>
      </c>
      <c r="D15" s="48"/>
      <c r="E15" s="50">
        <v>2300</v>
      </c>
    </row>
    <row r="16" spans="1:5" ht="14.25" x14ac:dyDescent="0.2">
      <c r="A16" s="20" t="s">
        <v>75</v>
      </c>
      <c r="B16" s="48"/>
      <c r="C16" s="49">
        <v>2028.3</v>
      </c>
      <c r="D16" s="48"/>
      <c r="E16" s="50">
        <v>2000</v>
      </c>
    </row>
    <row r="17" spans="1:5" ht="14.25" x14ac:dyDescent="0.2">
      <c r="A17" s="20" t="s">
        <v>76</v>
      </c>
      <c r="B17" s="48"/>
      <c r="C17" s="49">
        <v>1340</v>
      </c>
      <c r="D17" s="48"/>
      <c r="E17" s="50">
        <v>1300</v>
      </c>
    </row>
    <row r="18" spans="1:5" ht="14.25" x14ac:dyDescent="0.2">
      <c r="A18" s="20" t="s">
        <v>77</v>
      </c>
      <c r="B18" s="48"/>
      <c r="C18" s="49">
        <v>971.5</v>
      </c>
      <c r="D18" s="48"/>
      <c r="E18" s="50">
        <v>1000</v>
      </c>
    </row>
    <row r="19" spans="1:5" ht="14.25" x14ac:dyDescent="0.2">
      <c r="A19" s="20" t="s">
        <v>78</v>
      </c>
      <c r="B19" s="48"/>
      <c r="C19" s="49">
        <v>814</v>
      </c>
      <c r="D19" s="48"/>
      <c r="E19" s="50">
        <v>800</v>
      </c>
    </row>
    <row r="20" spans="1:5" ht="14.25" x14ac:dyDescent="0.2">
      <c r="A20" s="20" t="s">
        <v>79</v>
      </c>
      <c r="B20" s="48"/>
      <c r="C20" s="49">
        <v>49.05</v>
      </c>
      <c r="D20" s="48"/>
      <c r="E20" s="50">
        <v>50</v>
      </c>
    </row>
    <row r="21" spans="1:5" ht="14.25" x14ac:dyDescent="0.2">
      <c r="A21" s="20" t="s">
        <v>80</v>
      </c>
      <c r="B21" s="48"/>
      <c r="C21" s="49"/>
      <c r="D21" s="48"/>
      <c r="E21" s="50">
        <v>500</v>
      </c>
    </row>
    <row r="22" spans="1:5" ht="14.25" x14ac:dyDescent="0.2">
      <c r="A22" s="20" t="s">
        <v>70</v>
      </c>
      <c r="B22" s="48"/>
      <c r="C22" s="49">
        <v>476.5</v>
      </c>
      <c r="D22" s="48"/>
      <c r="E22" s="50"/>
    </row>
    <row r="23" spans="1:5" ht="14.25" x14ac:dyDescent="0.2">
      <c r="A23" s="20" t="s">
        <v>81</v>
      </c>
      <c r="B23" s="48"/>
      <c r="C23" s="49">
        <v>782.9</v>
      </c>
      <c r="D23" s="48"/>
      <c r="E23" s="50">
        <v>800</v>
      </c>
    </row>
    <row r="24" spans="1:5" ht="14.25" x14ac:dyDescent="0.2">
      <c r="A24" s="51" t="s">
        <v>82</v>
      </c>
      <c r="B24" s="52"/>
      <c r="C24" s="53">
        <v>6186.5</v>
      </c>
      <c r="D24" s="52"/>
      <c r="E24" s="54"/>
    </row>
    <row r="25" spans="1:5" ht="14.25" x14ac:dyDescent="0.2">
      <c r="A25" s="51"/>
      <c r="B25" s="55">
        <v>10812.95</v>
      </c>
      <c r="C25" s="56">
        <v>15386.35</v>
      </c>
      <c r="D25" s="55">
        <v>9350</v>
      </c>
      <c r="E25" s="57">
        <v>8750</v>
      </c>
    </row>
    <row r="26" spans="1:5" ht="14.25" x14ac:dyDescent="0.2">
      <c r="A26" s="51" t="s">
        <v>83</v>
      </c>
      <c r="B26" s="58"/>
      <c r="C26" s="50"/>
      <c r="D26" s="59"/>
      <c r="E26" s="60">
        <v>600</v>
      </c>
    </row>
    <row r="27" spans="1:5" ht="15" x14ac:dyDescent="0.25">
      <c r="A27" s="20" t="s">
        <v>84</v>
      </c>
      <c r="B27" s="61">
        <v>4573.3999999999996</v>
      </c>
      <c r="C27" s="62"/>
      <c r="D27" s="63"/>
      <c r="E27" s="54"/>
    </row>
    <row r="28" spans="1:5" ht="14.25" x14ac:dyDescent="0.2">
      <c r="A28" s="51"/>
      <c r="B28" s="64">
        <v>15386.35</v>
      </c>
      <c r="C28" s="64">
        <v>15386.35</v>
      </c>
      <c r="D28" s="65">
        <v>9350</v>
      </c>
      <c r="E28" s="57">
        <v>9350</v>
      </c>
    </row>
    <row r="29" spans="1:5" ht="14.25" x14ac:dyDescent="0.2">
      <c r="A29" s="43"/>
      <c r="B29" s="44"/>
      <c r="C29" s="44"/>
      <c r="D29" s="66"/>
      <c r="E29" s="66"/>
    </row>
    <row r="30" spans="1:5" ht="15" x14ac:dyDescent="0.25">
      <c r="A30" s="36" t="s">
        <v>85</v>
      </c>
      <c r="B30" s="36"/>
      <c r="C30" s="36"/>
    </row>
    <row r="31" spans="1:5" ht="14.25" x14ac:dyDescent="0.2">
      <c r="A31" s="12"/>
      <c r="B31" s="15" t="s">
        <v>21</v>
      </c>
      <c r="C31" s="17" t="s">
        <v>22</v>
      </c>
    </row>
    <row r="32" spans="1:5" ht="14.25" x14ac:dyDescent="0.2">
      <c r="A32" s="12"/>
      <c r="B32" s="15" t="s">
        <v>86</v>
      </c>
      <c r="C32" s="17" t="s">
        <v>87</v>
      </c>
    </row>
    <row r="33" spans="1:5" ht="14.25" x14ac:dyDescent="0.2">
      <c r="A33" s="12"/>
      <c r="B33" s="2"/>
      <c r="C33" s="14"/>
    </row>
    <row r="34" spans="1:5" ht="14.25" x14ac:dyDescent="0.2">
      <c r="A34" s="20" t="s">
        <v>88</v>
      </c>
      <c r="B34" s="48">
        <v>2024.5</v>
      </c>
      <c r="C34" s="50"/>
    </row>
    <row r="35" spans="1:5" ht="14.25" x14ac:dyDescent="0.2">
      <c r="A35" s="20" t="s">
        <v>24</v>
      </c>
      <c r="B35" s="48">
        <v>2112.35</v>
      </c>
      <c r="C35" s="50"/>
    </row>
    <row r="36" spans="1:5" ht="14.25" x14ac:dyDescent="0.2">
      <c r="A36" s="20" t="s">
        <v>25</v>
      </c>
      <c r="B36" s="48">
        <v>23494.45</v>
      </c>
      <c r="C36" s="50"/>
    </row>
    <row r="37" spans="1:5" ht="14.25" x14ac:dyDescent="0.2">
      <c r="A37" s="20" t="s">
        <v>26</v>
      </c>
      <c r="B37" s="48">
        <v>549.5</v>
      </c>
      <c r="C37" s="50"/>
    </row>
    <row r="38" spans="1:5" ht="14.25" x14ac:dyDescent="0.2">
      <c r="A38" s="20"/>
      <c r="B38" s="48"/>
      <c r="C38" s="50"/>
    </row>
    <row r="39" spans="1:5" ht="14.25" x14ac:dyDescent="0.2">
      <c r="A39" s="20" t="s">
        <v>89</v>
      </c>
      <c r="B39" s="48"/>
      <c r="C39" s="60">
        <v>27954.2</v>
      </c>
    </row>
    <row r="40" spans="1:5" ht="14.25" x14ac:dyDescent="0.2">
      <c r="A40" s="20" t="s">
        <v>84</v>
      </c>
      <c r="B40" s="48"/>
      <c r="C40" s="67">
        <v>-4573.3999999999996</v>
      </c>
    </row>
    <row r="41" spans="1:5" ht="15" x14ac:dyDescent="0.25">
      <c r="A41" s="20" t="s">
        <v>90</v>
      </c>
      <c r="B41" s="68"/>
      <c r="C41" s="69">
        <f>SUM(C39:C40)</f>
        <v>23380.800000000003</v>
      </c>
    </row>
    <row r="42" spans="1:5" ht="14.25" x14ac:dyDescent="0.2">
      <c r="A42" s="51"/>
      <c r="B42" s="48"/>
      <c r="C42" s="60"/>
    </row>
    <row r="43" spans="1:5" ht="14.25" x14ac:dyDescent="0.2">
      <c r="A43" s="20" t="s">
        <v>91</v>
      </c>
      <c r="B43" s="52"/>
      <c r="C43" s="54">
        <v>4800</v>
      </c>
    </row>
    <row r="44" spans="1:5" ht="14.25" x14ac:dyDescent="0.2">
      <c r="A44" s="20"/>
      <c r="B44" s="64">
        <f>SUM(B34:B43)</f>
        <v>28180.800000000003</v>
      </c>
      <c r="C44" s="70">
        <f>SUM(C41:C43)</f>
        <v>28180.800000000003</v>
      </c>
    </row>
    <row r="46" spans="1:5" ht="14.25" x14ac:dyDescent="0.2">
      <c r="A46" s="1" t="s">
        <v>92</v>
      </c>
      <c r="C46" s="2" t="s">
        <v>93</v>
      </c>
    </row>
    <row r="48" spans="1:5" ht="15" x14ac:dyDescent="0.25">
      <c r="A48" s="3" t="s">
        <v>94</v>
      </c>
      <c r="B48" s="3"/>
      <c r="C48" s="3"/>
      <c r="D48" s="3"/>
      <c r="E48" s="3"/>
    </row>
    <row r="49" spans="1:4" ht="14.25" x14ac:dyDescent="0.2">
      <c r="A49" s="1" t="s">
        <v>54</v>
      </c>
    </row>
    <row r="50" spans="1:4" ht="14.25" x14ac:dyDescent="0.2">
      <c r="A50" s="1" t="s">
        <v>95</v>
      </c>
    </row>
    <row r="51" spans="1:4" ht="14.25" x14ac:dyDescent="0.2">
      <c r="A51" s="1" t="s">
        <v>56</v>
      </c>
    </row>
    <row r="52" spans="1:4" ht="14.25" x14ac:dyDescent="0.2">
      <c r="A52" s="1" t="s">
        <v>96</v>
      </c>
    </row>
    <row r="53" spans="1:4" ht="14.25" x14ac:dyDescent="0.2">
      <c r="A53" s="1" t="s">
        <v>58</v>
      </c>
    </row>
    <row r="54" spans="1:4" ht="14.25" x14ac:dyDescent="0.2">
      <c r="A54" s="1" t="s">
        <v>97</v>
      </c>
    </row>
    <row r="55" spans="1:4" ht="14.25" x14ac:dyDescent="0.2">
      <c r="A55" s="1" t="s">
        <v>98</v>
      </c>
    </row>
    <row r="56" spans="1:4" ht="14.25" x14ac:dyDescent="0.2">
      <c r="A56" s="1" t="s">
        <v>37</v>
      </c>
    </row>
    <row r="57" spans="1:4" ht="14.25" x14ac:dyDescent="0.2">
      <c r="A57" s="1" t="s">
        <v>61</v>
      </c>
    </row>
    <row r="58" spans="1:4" ht="14.25" x14ac:dyDescent="0.2">
      <c r="A58" s="1" t="s">
        <v>62</v>
      </c>
    </row>
    <row r="60" spans="1:4" ht="14.25" x14ac:dyDescent="0.2">
      <c r="A60" s="1" t="s">
        <v>99</v>
      </c>
      <c r="C60" s="2" t="s">
        <v>41</v>
      </c>
    </row>
    <row r="61" spans="1:4" ht="14.25" x14ac:dyDescent="0.2">
      <c r="B61" s="2" t="s">
        <v>42</v>
      </c>
      <c r="D61" s="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100</v>
      </c>
      <c r="B4" s="71"/>
      <c r="C4" s="71"/>
      <c r="D4" s="11" t="s">
        <v>101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7440</v>
      </c>
      <c r="C8" s="49"/>
      <c r="D8" s="48">
        <v>7500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70</v>
      </c>
      <c r="B10" s="48">
        <v>240</v>
      </c>
      <c r="C10" s="49"/>
      <c r="D10" s="48"/>
      <c r="E10" s="50"/>
    </row>
    <row r="11" spans="1:5" ht="14.25" x14ac:dyDescent="0.2">
      <c r="A11" s="20" t="s">
        <v>71</v>
      </c>
      <c r="B11" s="48">
        <v>205.85</v>
      </c>
      <c r="C11" s="49"/>
      <c r="D11" s="48">
        <v>200</v>
      </c>
      <c r="E11" s="50"/>
    </row>
    <row r="12" spans="1:5" ht="14.25" x14ac:dyDescent="0.2">
      <c r="A12" s="20" t="s">
        <v>72</v>
      </c>
      <c r="B12" s="48">
        <v>145.35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906.2</v>
      </c>
      <c r="C13" s="49"/>
      <c r="D13" s="48">
        <v>1000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2376.0500000000002</v>
      </c>
      <c r="D15" s="48"/>
      <c r="E15" s="50">
        <v>2400</v>
      </c>
    </row>
    <row r="16" spans="1:5" ht="14.25" x14ac:dyDescent="0.2">
      <c r="A16" s="20" t="s">
        <v>75</v>
      </c>
      <c r="B16" s="48"/>
      <c r="C16" s="49">
        <v>1809.3</v>
      </c>
      <c r="D16" s="48"/>
      <c r="E16" s="50">
        <v>1900</v>
      </c>
    </row>
    <row r="17" spans="1:5" ht="14.25" x14ac:dyDescent="0.2">
      <c r="A17" s="20" t="s">
        <v>76</v>
      </c>
      <c r="B17" s="48"/>
      <c r="C17" s="49">
        <v>1077.8499999999999</v>
      </c>
      <c r="D17" s="48"/>
      <c r="E17" s="50">
        <v>1100</v>
      </c>
    </row>
    <row r="18" spans="1:5" ht="14.25" x14ac:dyDescent="0.2">
      <c r="A18" s="20" t="s">
        <v>77</v>
      </c>
      <c r="B18" s="48"/>
      <c r="C18" s="49">
        <v>1700</v>
      </c>
      <c r="D18" s="48"/>
      <c r="E18" s="50">
        <v>1300</v>
      </c>
    </row>
    <row r="19" spans="1:5" ht="14.25" x14ac:dyDescent="0.2">
      <c r="A19" s="20" t="s">
        <v>78</v>
      </c>
      <c r="B19" s="48"/>
      <c r="C19" s="49">
        <v>798</v>
      </c>
      <c r="D19" s="48"/>
      <c r="E19" s="50">
        <v>760</v>
      </c>
    </row>
    <row r="20" spans="1:5" ht="14.25" x14ac:dyDescent="0.2">
      <c r="A20" s="20" t="s">
        <v>79</v>
      </c>
      <c r="B20" s="48"/>
      <c r="C20" s="49">
        <v>58.05</v>
      </c>
      <c r="D20" s="48"/>
      <c r="E20" s="50">
        <v>60</v>
      </c>
    </row>
    <row r="21" spans="1:5" ht="14.25" x14ac:dyDescent="0.2">
      <c r="A21" s="20" t="s">
        <v>80</v>
      </c>
      <c r="B21" s="48"/>
      <c r="C21" s="49">
        <v>240</v>
      </c>
      <c r="D21" s="48"/>
      <c r="E21" s="50"/>
    </row>
    <row r="22" spans="1:5" ht="14.25" x14ac:dyDescent="0.2">
      <c r="A22" s="20" t="s">
        <v>81</v>
      </c>
      <c r="B22" s="48"/>
      <c r="C22" s="49">
        <v>778.2</v>
      </c>
      <c r="D22" s="48"/>
      <c r="E22" s="50">
        <v>800</v>
      </c>
    </row>
    <row r="23" spans="1:5" ht="14.25" x14ac:dyDescent="0.2">
      <c r="A23" s="51"/>
      <c r="B23" s="55">
        <f>SUM(B8:B22)</f>
        <v>9437.4000000000015</v>
      </c>
      <c r="C23" s="55">
        <f>SUM(C8:C22)</f>
        <v>8837.4500000000007</v>
      </c>
      <c r="D23" s="55">
        <f>SUM(D8:D22)</f>
        <v>9300</v>
      </c>
      <c r="E23" s="57">
        <f>SUM(E8:E22)</f>
        <v>8320</v>
      </c>
    </row>
    <row r="24" spans="1:5" ht="15" x14ac:dyDescent="0.25">
      <c r="A24" s="51" t="s">
        <v>83</v>
      </c>
      <c r="B24" s="58"/>
      <c r="C24" s="72">
        <v>599.95000000000005</v>
      </c>
      <c r="D24" s="59"/>
      <c r="E24" s="60">
        <v>980</v>
      </c>
    </row>
    <row r="25" spans="1:5" ht="14.25" x14ac:dyDescent="0.2">
      <c r="A25" s="20" t="s">
        <v>84</v>
      </c>
      <c r="B25" s="52"/>
      <c r="C25" s="62"/>
      <c r="D25" s="63"/>
      <c r="E25" s="54"/>
    </row>
    <row r="26" spans="1:5" ht="14.25" x14ac:dyDescent="0.2">
      <c r="A26" s="51"/>
      <c r="B26" s="64">
        <f>SUM(B23:B24)</f>
        <v>9437.4000000000015</v>
      </c>
      <c r="C26" s="64">
        <f>SUM(C23:C24)</f>
        <v>9437.4000000000015</v>
      </c>
      <c r="D26" s="65">
        <f>SUM(D23:D24)</f>
        <v>9300</v>
      </c>
      <c r="E26" s="65">
        <f>SUM(E23:E24)</f>
        <v>9300</v>
      </c>
    </row>
    <row r="27" spans="1:5" ht="14.25" x14ac:dyDescent="0.2">
      <c r="A27" s="43"/>
      <c r="C27" s="44"/>
      <c r="D27" s="66"/>
      <c r="E27" s="66"/>
    </row>
    <row r="28" spans="1:5" ht="15" x14ac:dyDescent="0.25">
      <c r="A28" s="73" t="s">
        <v>102</v>
      </c>
      <c r="B28" s="74">
        <v>38353</v>
      </c>
      <c r="C28" s="74"/>
      <c r="D28" s="75">
        <v>38717</v>
      </c>
      <c r="E28" s="75"/>
    </row>
    <row r="29" spans="1:5" ht="14.25" x14ac:dyDescent="0.2">
      <c r="A29" s="76"/>
      <c r="B29" s="15" t="s">
        <v>21</v>
      </c>
      <c r="C29" s="17" t="s">
        <v>22</v>
      </c>
      <c r="D29" s="15" t="s">
        <v>21</v>
      </c>
      <c r="E29" s="17" t="s">
        <v>22</v>
      </c>
    </row>
    <row r="30" spans="1:5" ht="14.25" x14ac:dyDescent="0.2">
      <c r="A30" s="76"/>
      <c r="B30" s="15" t="s">
        <v>86</v>
      </c>
      <c r="C30" s="17" t="s">
        <v>87</v>
      </c>
      <c r="D30" s="15" t="s">
        <v>86</v>
      </c>
      <c r="E30" s="17" t="s">
        <v>87</v>
      </c>
    </row>
    <row r="31" spans="1:5" ht="14.25" x14ac:dyDescent="0.2">
      <c r="A31" s="77"/>
      <c r="B31" s="2"/>
      <c r="C31" s="14"/>
      <c r="D31" s="18"/>
      <c r="E31" s="19"/>
    </row>
    <row r="32" spans="1:5" ht="14.25" x14ac:dyDescent="0.2">
      <c r="A32" s="20" t="s">
        <v>88</v>
      </c>
      <c r="B32" s="48">
        <v>2024.5</v>
      </c>
      <c r="C32" s="50"/>
      <c r="D32" s="48">
        <v>636.29999999999995</v>
      </c>
      <c r="E32" s="50"/>
    </row>
    <row r="33" spans="1:5" ht="14.25" x14ac:dyDescent="0.2">
      <c r="A33" s="20" t="s">
        <v>24</v>
      </c>
      <c r="B33" s="48">
        <v>2112.35</v>
      </c>
      <c r="C33" s="50"/>
      <c r="D33" s="48">
        <v>533.70000000000005</v>
      </c>
      <c r="E33" s="50"/>
    </row>
    <row r="34" spans="1:5" ht="14.25" x14ac:dyDescent="0.2">
      <c r="A34" s="20" t="s">
        <v>25</v>
      </c>
      <c r="B34" s="48">
        <v>23494.45</v>
      </c>
      <c r="C34" s="50"/>
      <c r="D34" s="48">
        <v>22606.15</v>
      </c>
      <c r="E34" s="50"/>
    </row>
    <row r="35" spans="1:5" ht="14.25" x14ac:dyDescent="0.2">
      <c r="A35" s="20" t="s">
        <v>26</v>
      </c>
      <c r="B35" s="48">
        <v>549.5</v>
      </c>
      <c r="C35" s="50"/>
      <c r="D35" s="48"/>
      <c r="E35" s="50"/>
    </row>
    <row r="36" spans="1:5" ht="14.25" x14ac:dyDescent="0.2">
      <c r="A36" s="20" t="s">
        <v>103</v>
      </c>
      <c r="B36" s="48"/>
      <c r="C36" s="50"/>
      <c r="D36" s="48">
        <v>204.6</v>
      </c>
      <c r="E36" s="50"/>
    </row>
    <row r="37" spans="1:5" ht="14.25" x14ac:dyDescent="0.2">
      <c r="A37" s="20"/>
      <c r="B37" s="48"/>
      <c r="C37" s="50"/>
      <c r="D37" s="48"/>
      <c r="E37" s="50"/>
    </row>
    <row r="38" spans="1:5" ht="14.25" x14ac:dyDescent="0.2">
      <c r="A38" s="20" t="s">
        <v>104</v>
      </c>
      <c r="B38" s="48"/>
      <c r="C38" s="60">
        <v>23380.799999999999</v>
      </c>
      <c r="D38" s="48"/>
      <c r="E38" s="50">
        <v>23380.799999999999</v>
      </c>
    </row>
    <row r="39" spans="1:5" ht="14.25" x14ac:dyDescent="0.2">
      <c r="A39" s="20"/>
      <c r="B39" s="48"/>
      <c r="C39" s="67"/>
      <c r="D39" s="48"/>
      <c r="E39" s="50"/>
    </row>
    <row r="40" spans="1:5" ht="15" x14ac:dyDescent="0.25">
      <c r="A40" s="20" t="s">
        <v>19</v>
      </c>
      <c r="B40" s="68"/>
      <c r="C40" s="50"/>
      <c r="D40" s="48"/>
      <c r="E40" s="72">
        <v>599.95000000000005</v>
      </c>
    </row>
    <row r="41" spans="1:5" ht="14.25" x14ac:dyDescent="0.2">
      <c r="A41" s="51" t="s">
        <v>105</v>
      </c>
      <c r="B41" s="48"/>
      <c r="C41" s="60"/>
      <c r="D41" s="48"/>
      <c r="E41" s="50"/>
    </row>
    <row r="42" spans="1:5" ht="14.25" x14ac:dyDescent="0.2">
      <c r="A42" s="20" t="s">
        <v>91</v>
      </c>
      <c r="B42" s="52"/>
      <c r="C42" s="54">
        <v>4800</v>
      </c>
      <c r="D42" s="52"/>
      <c r="E42" s="54"/>
    </row>
    <row r="43" spans="1:5" ht="15" x14ac:dyDescent="0.25">
      <c r="A43" s="20" t="s">
        <v>106</v>
      </c>
      <c r="B43" s="64">
        <f>SUM(B32:B42)</f>
        <v>28180.800000000003</v>
      </c>
      <c r="C43" s="70">
        <v>28180.799999999999</v>
      </c>
      <c r="D43" s="64">
        <f>SUM(D32:D42)</f>
        <v>23980.75</v>
      </c>
      <c r="E43" s="78">
        <f>SUM(E32:E42)</f>
        <v>23980.75</v>
      </c>
    </row>
    <row r="45" spans="1:5" ht="14.25" x14ac:dyDescent="0.2">
      <c r="A45" s="1" t="s">
        <v>107</v>
      </c>
      <c r="C45" s="2" t="s">
        <v>93</v>
      </c>
    </row>
    <row r="47" spans="1:5" ht="15" x14ac:dyDescent="0.25">
      <c r="A47" s="3" t="s">
        <v>108</v>
      </c>
      <c r="B47" s="3"/>
      <c r="C47" s="3"/>
      <c r="D47" s="3"/>
      <c r="E47" s="3"/>
    </row>
    <row r="48" spans="1:5" ht="14.25" x14ac:dyDescent="0.2">
      <c r="A48" s="1" t="s">
        <v>54</v>
      </c>
    </row>
    <row r="49" spans="1:6" ht="14.25" x14ac:dyDescent="0.2">
      <c r="A49" s="1" t="s">
        <v>109</v>
      </c>
    </row>
    <row r="50" spans="1:6" ht="14.25" x14ac:dyDescent="0.2">
      <c r="A50" s="1" t="s">
        <v>56</v>
      </c>
    </row>
    <row r="51" spans="1:6" ht="14.25" x14ac:dyDescent="0.2">
      <c r="A51" s="1" t="s">
        <v>110</v>
      </c>
    </row>
    <row r="52" spans="1:6" ht="14.25" x14ac:dyDescent="0.2">
      <c r="A52" s="1" t="s">
        <v>58</v>
      </c>
    </row>
    <row r="53" spans="1:6" ht="14.25" x14ac:dyDescent="0.2">
      <c r="A53" s="1" t="s">
        <v>111</v>
      </c>
    </row>
    <row r="54" spans="1:6" ht="14.25" x14ac:dyDescent="0.2">
      <c r="A54" s="1" t="s">
        <v>112</v>
      </c>
    </row>
    <row r="55" spans="1:6" ht="14.25" x14ac:dyDescent="0.2">
      <c r="A55" s="1" t="s">
        <v>37</v>
      </c>
    </row>
    <row r="56" spans="1:6" ht="14.25" x14ac:dyDescent="0.2">
      <c r="A56" s="1" t="s">
        <v>61</v>
      </c>
    </row>
    <row r="57" spans="1:6" ht="14.25" x14ac:dyDescent="0.2">
      <c r="A57" s="1" t="s">
        <v>62</v>
      </c>
    </row>
    <row r="58" spans="1:6" ht="14.25" x14ac:dyDescent="0.2">
      <c r="F58" s="2"/>
    </row>
    <row r="59" spans="1:6" ht="14.25" x14ac:dyDescent="0.2">
      <c r="A59" s="1" t="s">
        <v>113</v>
      </c>
      <c r="C59" s="2" t="s">
        <v>41</v>
      </c>
      <c r="F59" s="2"/>
    </row>
    <row r="60" spans="1:6" ht="14.25" x14ac:dyDescent="0.2">
      <c r="B60" s="2" t="s">
        <v>42</v>
      </c>
      <c r="D60" s="2" t="s">
        <v>43</v>
      </c>
      <c r="F6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2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114</v>
      </c>
      <c r="B4" s="10"/>
      <c r="C4" s="10"/>
      <c r="D4" s="11" t="s">
        <v>115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7725</v>
      </c>
      <c r="C8" s="49"/>
      <c r="D8" s="48">
        <v>7500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70</v>
      </c>
      <c r="B10" s="48">
        <v>62</v>
      </c>
      <c r="C10" s="49"/>
      <c r="D10" s="48"/>
      <c r="E10" s="50"/>
    </row>
    <row r="11" spans="1:5" ht="14.25" x14ac:dyDescent="0.2">
      <c r="A11" s="20" t="s">
        <v>71</v>
      </c>
      <c r="B11" s="48">
        <v>209.05</v>
      </c>
      <c r="C11" s="49"/>
      <c r="D11" s="48">
        <v>220</v>
      </c>
      <c r="E11" s="50"/>
    </row>
    <row r="12" spans="1:5" ht="14.25" x14ac:dyDescent="0.2">
      <c r="A12" s="20" t="s">
        <v>72</v>
      </c>
      <c r="B12" s="48">
        <v>55.15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1465.5</v>
      </c>
      <c r="C13" s="49"/>
      <c r="D13" s="48">
        <v>800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2437.9499999999998</v>
      </c>
      <c r="D15" s="48"/>
      <c r="E15" s="50">
        <v>2400</v>
      </c>
    </row>
    <row r="16" spans="1:5" ht="14.25" x14ac:dyDescent="0.2">
      <c r="A16" s="20" t="s">
        <v>75</v>
      </c>
      <c r="B16" s="48"/>
      <c r="C16" s="49">
        <v>1937.3</v>
      </c>
      <c r="D16" s="48"/>
      <c r="E16" s="50">
        <v>1900</v>
      </c>
    </row>
    <row r="17" spans="1:5" ht="14.25" x14ac:dyDescent="0.2">
      <c r="A17" s="20" t="s">
        <v>76</v>
      </c>
      <c r="B17" s="48"/>
      <c r="C17" s="49">
        <v>900</v>
      </c>
      <c r="D17" s="48"/>
      <c r="E17" s="50">
        <v>1200</v>
      </c>
    </row>
    <row r="18" spans="1:5" ht="14.25" x14ac:dyDescent="0.2">
      <c r="A18" s="20" t="s">
        <v>77</v>
      </c>
      <c r="B18" s="48"/>
      <c r="C18" s="49">
        <v>1087.7</v>
      </c>
      <c r="D18" s="48"/>
      <c r="E18" s="50">
        <v>1000</v>
      </c>
    </row>
    <row r="19" spans="1:5" ht="14.25" x14ac:dyDescent="0.2">
      <c r="A19" s="20" t="s">
        <v>78</v>
      </c>
      <c r="B19" s="48"/>
      <c r="C19" s="49">
        <v>764</v>
      </c>
      <c r="D19" s="48"/>
      <c r="E19" s="50">
        <v>760</v>
      </c>
    </row>
    <row r="20" spans="1:5" ht="14.25" x14ac:dyDescent="0.2">
      <c r="A20" s="20" t="s">
        <v>79</v>
      </c>
      <c r="B20" s="48"/>
      <c r="C20" s="49">
        <v>60.9</v>
      </c>
      <c r="D20" s="48"/>
      <c r="E20" s="50">
        <v>60</v>
      </c>
    </row>
    <row r="21" spans="1:5" ht="14.25" x14ac:dyDescent="0.2">
      <c r="A21" s="20" t="s">
        <v>80</v>
      </c>
      <c r="B21" s="48"/>
      <c r="C21" s="49"/>
      <c r="D21" s="48"/>
      <c r="E21" s="50"/>
    </row>
    <row r="22" spans="1:5" ht="14.25" x14ac:dyDescent="0.2">
      <c r="A22" s="20" t="s">
        <v>70</v>
      </c>
      <c r="B22" s="48"/>
      <c r="C22" s="49"/>
      <c r="D22" s="48"/>
      <c r="E22" s="50">
        <v>300</v>
      </c>
    </row>
    <row r="23" spans="1:5" ht="14.25" x14ac:dyDescent="0.2">
      <c r="A23" s="20" t="s">
        <v>81</v>
      </c>
      <c r="B23" s="48"/>
      <c r="C23" s="49">
        <v>940</v>
      </c>
      <c r="D23" s="48"/>
      <c r="E23" s="50">
        <v>200</v>
      </c>
    </row>
    <row r="24" spans="1:5" ht="14.25" x14ac:dyDescent="0.2">
      <c r="A24" s="51" t="s">
        <v>82</v>
      </c>
      <c r="B24" s="52"/>
      <c r="C24" s="53"/>
      <c r="D24" s="52"/>
      <c r="E24" s="54">
        <v>6000</v>
      </c>
    </row>
    <row r="25" spans="1:5" ht="14.25" x14ac:dyDescent="0.2">
      <c r="A25" s="51"/>
      <c r="B25" s="55">
        <f>SUM(B8:B24)</f>
        <v>10016.699999999999</v>
      </c>
      <c r="C25" s="56">
        <f>SUM(C8:C24)</f>
        <v>8127.8499999999995</v>
      </c>
      <c r="D25" s="55">
        <f>SUM(D8:D24)</f>
        <v>9120</v>
      </c>
      <c r="E25" s="57">
        <f>SUM(E15:E24)</f>
        <v>13820</v>
      </c>
    </row>
    <row r="26" spans="1:5" ht="15" x14ac:dyDescent="0.25">
      <c r="A26" s="51" t="s">
        <v>83</v>
      </c>
      <c r="B26" s="58"/>
      <c r="C26" s="79">
        <v>1888.85</v>
      </c>
      <c r="D26" s="59"/>
      <c r="E26" s="60"/>
    </row>
    <row r="27" spans="1:5" ht="14.25" x14ac:dyDescent="0.2">
      <c r="A27" s="20" t="s">
        <v>84</v>
      </c>
      <c r="B27" s="52"/>
      <c r="C27" s="62"/>
      <c r="D27" s="63">
        <v>4700</v>
      </c>
      <c r="E27" s="54"/>
    </row>
    <row r="28" spans="1:5" ht="14.25" x14ac:dyDescent="0.2">
      <c r="A28" s="51"/>
      <c r="B28" s="64">
        <f>SUM(B25)</f>
        <v>10016.699999999999</v>
      </c>
      <c r="C28" s="64">
        <f>SUM(C25:C26)</f>
        <v>10016.699999999999</v>
      </c>
      <c r="D28" s="65">
        <f>SUM(D25:D27)</f>
        <v>13820</v>
      </c>
      <c r="E28" s="57">
        <f>SUM(E25:E27)</f>
        <v>13820</v>
      </c>
    </row>
    <row r="29" spans="1:5" ht="14.25" x14ac:dyDescent="0.2">
      <c r="A29" s="43"/>
      <c r="B29" s="44"/>
      <c r="C29" s="44"/>
      <c r="D29" s="66"/>
      <c r="E29" s="66"/>
    </row>
    <row r="30" spans="1:5" ht="15" x14ac:dyDescent="0.25">
      <c r="A30" s="73" t="s">
        <v>102</v>
      </c>
      <c r="B30" s="74">
        <v>38718</v>
      </c>
      <c r="C30" s="74"/>
      <c r="D30" s="75">
        <v>39082</v>
      </c>
      <c r="E30" s="75"/>
    </row>
    <row r="31" spans="1:5" ht="14.25" x14ac:dyDescent="0.2">
      <c r="A31" s="76"/>
      <c r="B31" s="15" t="s">
        <v>21</v>
      </c>
      <c r="C31" s="17" t="s">
        <v>22</v>
      </c>
      <c r="D31" s="15" t="s">
        <v>21</v>
      </c>
      <c r="E31" s="17" t="s">
        <v>22</v>
      </c>
    </row>
    <row r="32" spans="1:5" ht="14.25" x14ac:dyDescent="0.2">
      <c r="A32" s="76"/>
      <c r="B32" s="15" t="s">
        <v>86</v>
      </c>
      <c r="C32" s="17" t="s">
        <v>87</v>
      </c>
      <c r="D32" s="15" t="s">
        <v>86</v>
      </c>
      <c r="E32" s="17" t="s">
        <v>87</v>
      </c>
    </row>
    <row r="33" spans="1:5" ht="14.25" x14ac:dyDescent="0.2">
      <c r="A33" s="77"/>
      <c r="B33" s="2"/>
      <c r="C33" s="14"/>
      <c r="D33" s="18"/>
      <c r="E33" s="19"/>
    </row>
    <row r="34" spans="1:5" ht="14.25" x14ac:dyDescent="0.2">
      <c r="A34" s="20" t="s">
        <v>88</v>
      </c>
      <c r="B34" s="48">
        <v>636.29999999999995</v>
      </c>
      <c r="C34" s="50"/>
      <c r="D34" s="48">
        <v>1156.3</v>
      </c>
      <c r="E34" s="50"/>
    </row>
    <row r="35" spans="1:5" ht="14.25" x14ac:dyDescent="0.2">
      <c r="A35" s="20" t="s">
        <v>24</v>
      </c>
      <c r="B35" s="48">
        <v>533.70000000000005</v>
      </c>
      <c r="C35" s="50"/>
      <c r="D35" s="48">
        <v>3412.6</v>
      </c>
      <c r="E35" s="50"/>
    </row>
    <row r="36" spans="1:5" ht="14.25" x14ac:dyDescent="0.2">
      <c r="A36" s="20" t="s">
        <v>25</v>
      </c>
      <c r="B36" s="48">
        <v>22606.15</v>
      </c>
      <c r="C36" s="50"/>
      <c r="D36" s="48">
        <v>22302</v>
      </c>
      <c r="E36" s="50"/>
    </row>
    <row r="37" spans="1:5" ht="14.25" x14ac:dyDescent="0.2">
      <c r="A37" s="20" t="s">
        <v>103</v>
      </c>
      <c r="B37" s="48">
        <v>204.6</v>
      </c>
      <c r="C37" s="50"/>
      <c r="D37" s="48">
        <v>518.4</v>
      </c>
      <c r="E37" s="50"/>
    </row>
    <row r="38" spans="1:5" ht="14.25" x14ac:dyDescent="0.2">
      <c r="A38" s="20" t="s">
        <v>26</v>
      </c>
      <c r="B38" s="48"/>
      <c r="C38" s="50"/>
      <c r="D38" s="48">
        <v>188.3</v>
      </c>
      <c r="E38" s="50"/>
    </row>
    <row r="39" spans="1:5" ht="14.25" x14ac:dyDescent="0.2">
      <c r="A39" s="20"/>
      <c r="B39" s="48"/>
      <c r="C39" s="50"/>
      <c r="D39" s="48"/>
      <c r="E39" s="50"/>
    </row>
    <row r="40" spans="1:5" ht="14.25" x14ac:dyDescent="0.2">
      <c r="A40" s="20" t="s">
        <v>116</v>
      </c>
      <c r="B40" s="48"/>
      <c r="C40" s="60">
        <v>23980.75</v>
      </c>
      <c r="D40" s="48"/>
      <c r="E40" s="50">
        <v>23980.75</v>
      </c>
    </row>
    <row r="41" spans="1:5" ht="15" x14ac:dyDescent="0.25">
      <c r="A41" s="20" t="s">
        <v>83</v>
      </c>
      <c r="B41" s="48"/>
      <c r="C41" s="67"/>
      <c r="D41" s="48"/>
      <c r="E41" s="80">
        <v>1888.85</v>
      </c>
    </row>
    <row r="42" spans="1:5" ht="15" x14ac:dyDescent="0.25">
      <c r="A42" s="20" t="s">
        <v>117</v>
      </c>
      <c r="B42" s="68"/>
      <c r="C42" s="72"/>
      <c r="D42" s="68"/>
      <c r="E42" s="79">
        <f>SUM(E40:E41)</f>
        <v>25869.599999999999</v>
      </c>
    </row>
    <row r="43" spans="1:5" ht="14.25" x14ac:dyDescent="0.2">
      <c r="A43" s="51" t="s">
        <v>105</v>
      </c>
      <c r="B43" s="48"/>
      <c r="C43" s="60"/>
      <c r="D43" s="48"/>
      <c r="E43" s="60"/>
    </row>
    <row r="44" spans="1:5" ht="14.25" x14ac:dyDescent="0.2">
      <c r="A44" s="20" t="s">
        <v>91</v>
      </c>
      <c r="B44" s="52"/>
      <c r="C44" s="54"/>
      <c r="D44" s="52"/>
      <c r="E44" s="54">
        <v>1708</v>
      </c>
    </row>
    <row r="45" spans="1:5" ht="14.25" x14ac:dyDescent="0.2">
      <c r="A45" s="20"/>
      <c r="B45" s="64">
        <f>SUM(B34:B44)</f>
        <v>23980.75</v>
      </c>
      <c r="C45" s="70">
        <v>23980.75</v>
      </c>
      <c r="D45" s="64">
        <f>SUM(D34:D44)</f>
        <v>27577.600000000002</v>
      </c>
      <c r="E45" s="60">
        <f>SUM(E42:E44)</f>
        <v>27577.599999999999</v>
      </c>
    </row>
    <row r="47" spans="1:5" ht="14.25" x14ac:dyDescent="0.2">
      <c r="A47" s="1" t="s">
        <v>118</v>
      </c>
      <c r="C47" s="2" t="s">
        <v>93</v>
      </c>
    </row>
    <row r="49" spans="1:5" ht="15" x14ac:dyDescent="0.25">
      <c r="A49" s="81" t="s">
        <v>119</v>
      </c>
      <c r="B49" s="81"/>
      <c r="C49" s="81"/>
      <c r="D49" s="81"/>
      <c r="E49" s="81"/>
    </row>
    <row r="50" spans="1:5" ht="14.25" x14ac:dyDescent="0.2">
      <c r="A50" s="1" t="s">
        <v>54</v>
      </c>
    </row>
    <row r="51" spans="1:5" ht="14.25" x14ac:dyDescent="0.2">
      <c r="A51" s="1" t="s">
        <v>120</v>
      </c>
    </row>
    <row r="52" spans="1:5" ht="14.25" x14ac:dyDescent="0.2">
      <c r="A52" s="1" t="s">
        <v>56</v>
      </c>
    </row>
    <row r="53" spans="1:5" ht="14.25" x14ac:dyDescent="0.2">
      <c r="A53" s="1" t="s">
        <v>121</v>
      </c>
    </row>
    <row r="54" spans="1:5" ht="14.25" x14ac:dyDescent="0.2">
      <c r="A54" s="1" t="s">
        <v>58</v>
      </c>
    </row>
    <row r="55" spans="1:5" ht="14.25" x14ac:dyDescent="0.2">
      <c r="A55" s="1" t="s">
        <v>122</v>
      </c>
    </row>
    <row r="56" spans="1:5" ht="14.25" x14ac:dyDescent="0.2">
      <c r="A56" s="1" t="s">
        <v>123</v>
      </c>
    </row>
    <row r="57" spans="1:5" ht="14.25" x14ac:dyDescent="0.2">
      <c r="A57" s="1" t="s">
        <v>37</v>
      </c>
    </row>
    <row r="58" spans="1:5" ht="14.25" x14ac:dyDescent="0.2">
      <c r="A58" s="1" t="s">
        <v>61</v>
      </c>
    </row>
    <row r="59" spans="1:5" ht="14.25" x14ac:dyDescent="0.2">
      <c r="A59" s="1" t="s">
        <v>62</v>
      </c>
    </row>
    <row r="61" spans="1:5" ht="14.25" x14ac:dyDescent="0.2">
      <c r="A61" s="1" t="s">
        <v>124</v>
      </c>
      <c r="C61" s="2" t="s">
        <v>41</v>
      </c>
    </row>
    <row r="62" spans="1:5" ht="14.25" x14ac:dyDescent="0.2">
      <c r="B62" s="2" t="s">
        <v>42</v>
      </c>
      <c r="D62" s="2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1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125</v>
      </c>
      <c r="B4" s="10"/>
      <c r="C4" s="10"/>
      <c r="D4" s="11" t="s">
        <v>126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7360</v>
      </c>
      <c r="C8" s="49"/>
      <c r="D8" s="48">
        <v>7500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127</v>
      </c>
      <c r="B10" s="48">
        <v>62</v>
      </c>
      <c r="C10" s="49"/>
      <c r="D10" s="48"/>
      <c r="E10" s="50"/>
    </row>
    <row r="11" spans="1:5" ht="14.25" x14ac:dyDescent="0.2">
      <c r="A11" s="20" t="s">
        <v>71</v>
      </c>
      <c r="B11" s="48">
        <v>256.55</v>
      </c>
      <c r="C11" s="49"/>
      <c r="D11" s="48">
        <v>250</v>
      </c>
      <c r="E11" s="50"/>
    </row>
    <row r="12" spans="1:5" ht="14.25" x14ac:dyDescent="0.2">
      <c r="A12" s="20" t="s">
        <v>72</v>
      </c>
      <c r="B12" s="48">
        <v>148.85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542.85</v>
      </c>
      <c r="C13" s="49"/>
      <c r="D13" s="48">
        <v>500</v>
      </c>
      <c r="E13" s="50"/>
    </row>
    <row r="14" spans="1:5" ht="14.25" x14ac:dyDescent="0.2">
      <c r="A14" s="20" t="s">
        <v>74</v>
      </c>
      <c r="B14" s="48"/>
      <c r="C14" s="49">
        <v>2638.9</v>
      </c>
      <c r="D14" s="48"/>
      <c r="E14" s="50">
        <v>2500</v>
      </c>
    </row>
    <row r="15" spans="1:5" ht="14.25" x14ac:dyDescent="0.2">
      <c r="A15" s="20" t="s">
        <v>75</v>
      </c>
      <c r="B15" s="48"/>
      <c r="C15" s="49">
        <v>1455.1</v>
      </c>
      <c r="D15" s="48"/>
      <c r="E15" s="50">
        <v>1500</v>
      </c>
    </row>
    <row r="16" spans="1:5" ht="14.25" x14ac:dyDescent="0.2">
      <c r="A16" s="20" t="s">
        <v>76</v>
      </c>
      <c r="B16" s="48"/>
      <c r="C16" s="49">
        <v>970</v>
      </c>
      <c r="D16" s="48"/>
      <c r="E16" s="50">
        <v>1000</v>
      </c>
    </row>
    <row r="17" spans="1:5" ht="14.25" x14ac:dyDescent="0.2">
      <c r="A17" s="20" t="s">
        <v>77</v>
      </c>
      <c r="B17" s="48"/>
      <c r="C17" s="49">
        <v>1046.5</v>
      </c>
      <c r="D17" s="48"/>
      <c r="E17" s="50">
        <v>1000</v>
      </c>
    </row>
    <row r="18" spans="1:5" ht="14.25" x14ac:dyDescent="0.2">
      <c r="A18" s="20" t="s">
        <v>78</v>
      </c>
      <c r="B18" s="48"/>
      <c r="C18" s="49">
        <v>762</v>
      </c>
      <c r="D18" s="48"/>
      <c r="E18" s="50">
        <v>740</v>
      </c>
    </row>
    <row r="19" spans="1:5" ht="14.25" x14ac:dyDescent="0.2">
      <c r="A19" s="20" t="s">
        <v>79</v>
      </c>
      <c r="B19" s="48"/>
      <c r="C19" s="49">
        <v>41.15</v>
      </c>
      <c r="D19" s="48"/>
      <c r="E19" s="50">
        <v>50</v>
      </c>
    </row>
    <row r="20" spans="1:5" ht="14.25" x14ac:dyDescent="0.2">
      <c r="A20" s="20" t="s">
        <v>80</v>
      </c>
      <c r="B20" s="48"/>
      <c r="D20" s="48"/>
      <c r="E20" s="50"/>
    </row>
    <row r="21" spans="1:5" ht="14.25" x14ac:dyDescent="0.2">
      <c r="A21" s="20" t="s">
        <v>70</v>
      </c>
      <c r="B21" s="48"/>
      <c r="C21" s="49">
        <v>470</v>
      </c>
      <c r="D21" s="48"/>
      <c r="E21" s="50"/>
    </row>
    <row r="22" spans="1:5" ht="14.25" x14ac:dyDescent="0.2">
      <c r="A22" s="20" t="s">
        <v>81</v>
      </c>
      <c r="B22" s="48"/>
      <c r="C22" s="49">
        <v>861.75</v>
      </c>
      <c r="D22" s="48"/>
      <c r="E22" s="50">
        <v>800</v>
      </c>
    </row>
    <row r="23" spans="1:5" ht="14.25" x14ac:dyDescent="0.2">
      <c r="A23" s="51" t="s">
        <v>82</v>
      </c>
      <c r="B23" s="52"/>
      <c r="C23" s="49">
        <v>5370.05</v>
      </c>
      <c r="D23" s="52"/>
      <c r="E23" s="54"/>
    </row>
    <row r="24" spans="1:5" ht="14.25" x14ac:dyDescent="0.2">
      <c r="A24" s="51"/>
      <c r="B24" s="55">
        <f>SUM(B8:B23)</f>
        <v>8870.25</v>
      </c>
      <c r="C24" s="55">
        <f>SUM(C8:C23)</f>
        <v>13615.45</v>
      </c>
      <c r="D24" s="55">
        <f>SUM(D8:D23)</f>
        <v>8850</v>
      </c>
      <c r="E24" s="57">
        <f>SUM(E14:E22)</f>
        <v>7590</v>
      </c>
    </row>
    <row r="25" spans="1:5" ht="14.25" x14ac:dyDescent="0.2">
      <c r="A25" s="51" t="s">
        <v>83</v>
      </c>
      <c r="B25" s="58"/>
      <c r="C25" s="50"/>
      <c r="D25" s="59"/>
      <c r="E25" s="60">
        <f>D24-E24</f>
        <v>1260</v>
      </c>
    </row>
    <row r="26" spans="1:5" ht="15" x14ac:dyDescent="0.25">
      <c r="A26" s="20" t="s">
        <v>84</v>
      </c>
      <c r="B26" s="79">
        <v>4745.2</v>
      </c>
      <c r="C26" s="62"/>
      <c r="D26" s="63"/>
      <c r="E26" s="54"/>
    </row>
    <row r="27" spans="1:5" ht="14.25" x14ac:dyDescent="0.2">
      <c r="A27" s="51"/>
      <c r="B27" s="64">
        <f>SUM(B24:B26)</f>
        <v>13615.45</v>
      </c>
      <c r="C27" s="64">
        <f>SUM(C24:C26)</f>
        <v>13615.45</v>
      </c>
      <c r="D27" s="65">
        <f>SUM(D24:D26)</f>
        <v>8850</v>
      </c>
      <c r="E27" s="57">
        <f>SUM(E24:E25)</f>
        <v>8850</v>
      </c>
    </row>
    <row r="28" spans="1:5" ht="14.25" x14ac:dyDescent="0.2">
      <c r="A28" s="43"/>
      <c r="B28" s="44"/>
      <c r="C28" s="44"/>
      <c r="D28" s="66"/>
      <c r="E28" s="66"/>
    </row>
    <row r="29" spans="1:5" ht="15" x14ac:dyDescent="0.25">
      <c r="A29" s="73" t="s">
        <v>102</v>
      </c>
      <c r="B29" s="74">
        <v>39083</v>
      </c>
      <c r="C29" s="74"/>
      <c r="D29" s="75">
        <v>39447</v>
      </c>
      <c r="E29" s="75"/>
    </row>
    <row r="30" spans="1:5" ht="14.25" x14ac:dyDescent="0.2">
      <c r="A30" s="76"/>
      <c r="B30" s="15" t="s">
        <v>21</v>
      </c>
      <c r="C30" s="17" t="s">
        <v>22</v>
      </c>
      <c r="D30" s="15" t="s">
        <v>21</v>
      </c>
      <c r="E30" s="17" t="s">
        <v>22</v>
      </c>
    </row>
    <row r="31" spans="1:5" ht="14.25" x14ac:dyDescent="0.2">
      <c r="A31" s="76"/>
      <c r="B31" s="15" t="s">
        <v>86</v>
      </c>
      <c r="C31" s="17" t="s">
        <v>87</v>
      </c>
      <c r="D31" s="15" t="s">
        <v>86</v>
      </c>
      <c r="E31" s="17" t="s">
        <v>87</v>
      </c>
    </row>
    <row r="32" spans="1:5" ht="14.25" x14ac:dyDescent="0.2">
      <c r="A32" s="77"/>
      <c r="B32" s="2"/>
      <c r="C32" s="14"/>
      <c r="D32" s="18"/>
      <c r="E32" s="19"/>
    </row>
    <row r="33" spans="1:5" ht="14.25" x14ac:dyDescent="0.2">
      <c r="A33" s="20" t="s">
        <v>88</v>
      </c>
      <c r="B33" s="48">
        <v>1156.3</v>
      </c>
      <c r="C33" s="50"/>
      <c r="D33" s="48">
        <v>699.8</v>
      </c>
      <c r="E33" s="50"/>
    </row>
    <row r="34" spans="1:5" ht="14.25" x14ac:dyDescent="0.2">
      <c r="A34" s="20" t="s">
        <v>24</v>
      </c>
      <c r="B34" s="48">
        <v>3412.6</v>
      </c>
      <c r="C34" s="50"/>
      <c r="D34" s="48">
        <v>1312.6</v>
      </c>
      <c r="E34" s="50"/>
    </row>
    <row r="35" spans="1:5" ht="14.25" x14ac:dyDescent="0.2">
      <c r="A35" s="20" t="s">
        <v>25</v>
      </c>
      <c r="B35" s="48">
        <v>22302</v>
      </c>
      <c r="C35" s="50"/>
      <c r="D35" s="48">
        <v>22465.1</v>
      </c>
      <c r="E35" s="50"/>
    </row>
    <row r="36" spans="1:5" ht="14.25" x14ac:dyDescent="0.2">
      <c r="A36" s="20" t="s">
        <v>103</v>
      </c>
      <c r="B36" s="48">
        <v>518.4</v>
      </c>
      <c r="C36" s="50"/>
      <c r="D36" s="48"/>
      <c r="E36" s="50"/>
    </row>
    <row r="37" spans="1:5" ht="14.25" x14ac:dyDescent="0.2">
      <c r="A37" s="20" t="s">
        <v>26</v>
      </c>
      <c r="B37" s="48">
        <v>188.3</v>
      </c>
      <c r="C37" s="50"/>
      <c r="D37" s="48">
        <v>606.9</v>
      </c>
      <c r="E37" s="50"/>
    </row>
    <row r="38" spans="1:5" ht="14.25" x14ac:dyDescent="0.2">
      <c r="A38" s="20"/>
      <c r="B38" s="48"/>
      <c r="C38" s="50"/>
      <c r="D38" s="48"/>
      <c r="E38" s="50"/>
    </row>
    <row r="39" spans="1:5" ht="14.25" x14ac:dyDescent="0.2">
      <c r="A39" s="20" t="s">
        <v>128</v>
      </c>
      <c r="B39" s="48"/>
      <c r="C39" s="60">
        <v>25869.599999999999</v>
      </c>
      <c r="D39" s="48"/>
      <c r="E39" s="50">
        <v>25869.599999999999</v>
      </c>
    </row>
    <row r="40" spans="1:5" ht="15" x14ac:dyDescent="0.25">
      <c r="A40" s="20" t="s">
        <v>84</v>
      </c>
      <c r="B40" s="48"/>
      <c r="C40" s="67"/>
      <c r="D40" s="48"/>
      <c r="E40" s="80">
        <v>-4745.2</v>
      </c>
    </row>
    <row r="41" spans="1:5" ht="15" x14ac:dyDescent="0.25">
      <c r="A41" s="20" t="s">
        <v>129</v>
      </c>
      <c r="B41" s="68"/>
      <c r="C41" s="50"/>
      <c r="D41" s="68"/>
      <c r="E41" s="79">
        <f>SUM(E39:E40)</f>
        <v>21124.399999999998</v>
      </c>
    </row>
    <row r="42" spans="1:5" ht="14.25" x14ac:dyDescent="0.2">
      <c r="A42" s="51"/>
      <c r="B42" s="48"/>
      <c r="C42" s="60"/>
      <c r="D42" s="48"/>
      <c r="E42" s="60"/>
    </row>
    <row r="43" spans="1:5" ht="14.25" x14ac:dyDescent="0.2">
      <c r="A43" s="20" t="s">
        <v>91</v>
      </c>
      <c r="B43" s="52"/>
      <c r="C43" s="54">
        <v>1708</v>
      </c>
      <c r="D43" s="52"/>
      <c r="E43" s="54">
        <v>3960</v>
      </c>
    </row>
    <row r="44" spans="1:5" ht="14.25" x14ac:dyDescent="0.2">
      <c r="A44" s="20"/>
      <c r="B44" s="64">
        <f>SUM(B33:B43)</f>
        <v>27577.600000000002</v>
      </c>
      <c r="C44" s="70">
        <f>SUM(C39:C43)</f>
        <v>27577.599999999999</v>
      </c>
      <c r="D44" s="64">
        <f>SUM(D33:D43)</f>
        <v>25084.400000000001</v>
      </c>
      <c r="E44" s="60">
        <f>SUM(E41:E43)</f>
        <v>25084.399999999998</v>
      </c>
    </row>
    <row r="46" spans="1:5" ht="14.25" x14ac:dyDescent="0.2">
      <c r="A46" s="1" t="s">
        <v>130</v>
      </c>
      <c r="C46" s="2" t="s">
        <v>93</v>
      </c>
    </row>
    <row r="48" spans="1:5" ht="15" x14ac:dyDescent="0.25">
      <c r="A48" s="3" t="s">
        <v>131</v>
      </c>
      <c r="B48" s="3"/>
      <c r="C48" s="3"/>
      <c r="D48" s="3"/>
      <c r="E48" s="3"/>
    </row>
    <row r="49" spans="1:4" ht="14.25" x14ac:dyDescent="0.2">
      <c r="A49" s="1" t="s">
        <v>54</v>
      </c>
    </row>
    <row r="50" spans="1:4" ht="14.25" x14ac:dyDescent="0.2">
      <c r="A50" s="1" t="s">
        <v>132</v>
      </c>
    </row>
    <row r="51" spans="1:4" ht="14.25" x14ac:dyDescent="0.2">
      <c r="A51" s="1" t="s">
        <v>56</v>
      </c>
    </row>
    <row r="52" spans="1:4" ht="14.25" x14ac:dyDescent="0.2">
      <c r="A52" s="1" t="s">
        <v>133</v>
      </c>
    </row>
    <row r="53" spans="1:4" ht="14.25" x14ac:dyDescent="0.2">
      <c r="A53" s="1" t="s">
        <v>58</v>
      </c>
    </row>
    <row r="54" spans="1:4" ht="14.25" x14ac:dyDescent="0.2">
      <c r="A54" s="1" t="s">
        <v>134</v>
      </c>
    </row>
    <row r="55" spans="1:4" ht="14.25" x14ac:dyDescent="0.2">
      <c r="A55" s="1" t="s">
        <v>135</v>
      </c>
    </row>
    <row r="56" spans="1:4" ht="14.25" x14ac:dyDescent="0.2">
      <c r="A56" s="1" t="s">
        <v>37</v>
      </c>
    </row>
    <row r="57" spans="1:4" ht="14.25" x14ac:dyDescent="0.2">
      <c r="A57" s="1" t="s">
        <v>61</v>
      </c>
    </row>
    <row r="58" spans="1:4" ht="14.25" x14ac:dyDescent="0.2">
      <c r="A58" s="1" t="s">
        <v>62</v>
      </c>
    </row>
    <row r="60" spans="1:4" ht="14.25" x14ac:dyDescent="0.2">
      <c r="A60" s="1" t="s">
        <v>136</v>
      </c>
      <c r="C60" s="2" t="s">
        <v>41</v>
      </c>
    </row>
    <row r="61" spans="1:4" ht="14.25" x14ac:dyDescent="0.2">
      <c r="B61" s="2" t="s">
        <v>42</v>
      </c>
      <c r="D61" s="2" t="s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1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137</v>
      </c>
      <c r="B4" s="10"/>
      <c r="C4" s="10"/>
      <c r="D4" s="11" t="s">
        <v>138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7420</v>
      </c>
      <c r="C8" s="49"/>
      <c r="D8" s="48">
        <v>7500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127</v>
      </c>
      <c r="B10" s="48">
        <v>4</v>
      </c>
      <c r="C10" s="49"/>
      <c r="D10" s="48"/>
      <c r="E10" s="50"/>
    </row>
    <row r="11" spans="1:5" ht="14.25" x14ac:dyDescent="0.2">
      <c r="A11" s="20" t="s">
        <v>71</v>
      </c>
      <c r="B11" s="48">
        <v>220.25</v>
      </c>
      <c r="C11" s="49"/>
      <c r="D11" s="48">
        <v>200</v>
      </c>
      <c r="E11" s="50"/>
    </row>
    <row r="12" spans="1:5" ht="14.25" x14ac:dyDescent="0.2">
      <c r="A12" s="20" t="s">
        <v>72</v>
      </c>
      <c r="B12" s="48">
        <v>77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1723.35</v>
      </c>
      <c r="C13" s="49"/>
      <c r="D13" s="48">
        <v>1500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2313.9499999999998</v>
      </c>
      <c r="D15" s="48"/>
      <c r="E15" s="50">
        <v>2400</v>
      </c>
    </row>
    <row r="16" spans="1:5" ht="14.25" x14ac:dyDescent="0.2">
      <c r="A16" s="20" t="s">
        <v>75</v>
      </c>
      <c r="B16" s="48"/>
      <c r="C16" s="49">
        <v>1488.5</v>
      </c>
      <c r="D16" s="48"/>
      <c r="E16" s="50">
        <v>1500</v>
      </c>
    </row>
    <row r="17" spans="1:5" ht="14.25" x14ac:dyDescent="0.2">
      <c r="A17" s="20" t="s">
        <v>76</v>
      </c>
      <c r="B17" s="48"/>
      <c r="C17" s="49">
        <v>1480</v>
      </c>
      <c r="D17" s="48"/>
      <c r="E17" s="50">
        <v>1200</v>
      </c>
    </row>
    <row r="18" spans="1:5" ht="14.25" x14ac:dyDescent="0.2">
      <c r="A18" s="20" t="s">
        <v>77</v>
      </c>
      <c r="B18" s="48"/>
      <c r="C18" s="49">
        <v>1089</v>
      </c>
      <c r="D18" s="48"/>
      <c r="E18" s="50">
        <v>1100</v>
      </c>
    </row>
    <row r="19" spans="1:5" ht="14.25" x14ac:dyDescent="0.2">
      <c r="A19" s="20" t="s">
        <v>78</v>
      </c>
      <c r="B19" s="48"/>
      <c r="C19" s="49">
        <v>740</v>
      </c>
      <c r="D19" s="48"/>
      <c r="E19" s="50">
        <v>720</v>
      </c>
    </row>
    <row r="20" spans="1:5" ht="14.25" x14ac:dyDescent="0.2">
      <c r="A20" s="20" t="s">
        <v>79</v>
      </c>
      <c r="B20" s="48"/>
      <c r="C20" s="49">
        <v>82.2</v>
      </c>
      <c r="D20" s="48"/>
      <c r="E20" s="50">
        <v>80</v>
      </c>
    </row>
    <row r="21" spans="1:5" ht="14.25" x14ac:dyDescent="0.2">
      <c r="A21" s="20" t="s">
        <v>80</v>
      </c>
      <c r="B21" s="48"/>
      <c r="C21" s="49"/>
      <c r="D21" s="48"/>
      <c r="E21" s="50"/>
    </row>
    <row r="22" spans="1:5" ht="14.25" x14ac:dyDescent="0.2">
      <c r="A22" s="20" t="s">
        <v>70</v>
      </c>
      <c r="B22" s="48"/>
      <c r="C22" s="49"/>
      <c r="D22" s="48"/>
      <c r="E22" s="50">
        <v>300</v>
      </c>
    </row>
    <row r="23" spans="1:5" ht="14.25" x14ac:dyDescent="0.2">
      <c r="A23" s="20" t="s">
        <v>81</v>
      </c>
      <c r="B23" s="48"/>
      <c r="C23" s="49">
        <v>966</v>
      </c>
      <c r="D23" s="48"/>
      <c r="E23" s="50">
        <v>1000</v>
      </c>
    </row>
    <row r="24" spans="1:5" ht="14.25" x14ac:dyDescent="0.2">
      <c r="A24" s="51" t="s">
        <v>82</v>
      </c>
      <c r="B24" s="52"/>
      <c r="C24" s="53"/>
      <c r="D24" s="52"/>
      <c r="E24" s="54">
        <v>5000</v>
      </c>
    </row>
    <row r="25" spans="1:5" ht="14.25" x14ac:dyDescent="0.2">
      <c r="A25" s="51"/>
      <c r="B25" s="55">
        <f>SUM(B8:B24)</f>
        <v>9944.6</v>
      </c>
      <c r="C25" s="56">
        <f>SUM(C15:C23)</f>
        <v>8159.65</v>
      </c>
      <c r="D25" s="55">
        <f>SUM(D8:D24)</f>
        <v>9800</v>
      </c>
      <c r="E25" s="57">
        <f>SUM(E15:E24)</f>
        <v>13300</v>
      </c>
    </row>
    <row r="26" spans="1:5" ht="15" x14ac:dyDescent="0.25">
      <c r="A26" s="51" t="s">
        <v>83</v>
      </c>
      <c r="B26" s="58"/>
      <c r="C26" s="79">
        <f>B25-C25</f>
        <v>1784.9500000000007</v>
      </c>
      <c r="D26" s="59"/>
      <c r="E26" s="60"/>
    </row>
    <row r="27" spans="1:5" ht="14.25" x14ac:dyDescent="0.2">
      <c r="A27" s="20" t="s">
        <v>84</v>
      </c>
      <c r="B27" s="52"/>
      <c r="C27" s="62"/>
      <c r="D27" s="63">
        <f>E25-D25</f>
        <v>3500</v>
      </c>
      <c r="E27" s="54"/>
    </row>
    <row r="28" spans="1:5" ht="14.25" x14ac:dyDescent="0.2">
      <c r="A28" s="51"/>
      <c r="B28" s="64">
        <f>SUM(B25)</f>
        <v>9944.6</v>
      </c>
      <c r="C28" s="64">
        <f>SUM(C25:C26)</f>
        <v>9944.6</v>
      </c>
      <c r="D28" s="65">
        <f>SUM(D25:D27)</f>
        <v>13300</v>
      </c>
      <c r="E28" s="57">
        <f>SUM(E25:E27)</f>
        <v>13300</v>
      </c>
    </row>
    <row r="29" spans="1:5" ht="14.25" x14ac:dyDescent="0.2">
      <c r="A29" s="43"/>
      <c r="B29" s="44"/>
      <c r="C29" s="44"/>
      <c r="D29" s="66"/>
      <c r="E29" s="66"/>
    </row>
    <row r="30" spans="1:5" ht="15" x14ac:dyDescent="0.25">
      <c r="A30" s="73" t="s">
        <v>102</v>
      </c>
      <c r="B30" s="74">
        <v>39448</v>
      </c>
      <c r="C30" s="74"/>
      <c r="D30" s="75">
        <v>39813</v>
      </c>
      <c r="E30" s="75"/>
    </row>
    <row r="31" spans="1:5" ht="14.25" x14ac:dyDescent="0.2">
      <c r="A31" s="76"/>
      <c r="B31" s="15" t="s">
        <v>21</v>
      </c>
      <c r="C31" s="17" t="s">
        <v>22</v>
      </c>
      <c r="D31" s="15" t="s">
        <v>21</v>
      </c>
      <c r="E31" s="17" t="s">
        <v>22</v>
      </c>
    </row>
    <row r="32" spans="1:5" ht="14.25" x14ac:dyDescent="0.2">
      <c r="A32" s="76"/>
      <c r="B32" s="15" t="s">
        <v>86</v>
      </c>
      <c r="C32" s="17" t="s">
        <v>87</v>
      </c>
      <c r="D32" s="15" t="s">
        <v>86</v>
      </c>
      <c r="E32" s="17" t="s">
        <v>87</v>
      </c>
    </row>
    <row r="33" spans="1:5" ht="14.25" x14ac:dyDescent="0.2">
      <c r="A33" s="77"/>
      <c r="B33" s="2"/>
      <c r="C33" s="14"/>
      <c r="D33" s="18"/>
      <c r="E33" s="19"/>
    </row>
    <row r="34" spans="1:5" ht="14.25" x14ac:dyDescent="0.2">
      <c r="A34" s="20" t="s">
        <v>88</v>
      </c>
      <c r="B34" s="48">
        <v>699.8</v>
      </c>
      <c r="C34" s="50"/>
      <c r="D34" s="48">
        <v>1387.5</v>
      </c>
      <c r="E34" s="50"/>
    </row>
    <row r="35" spans="1:5" ht="14.25" x14ac:dyDescent="0.2">
      <c r="A35" s="20" t="s">
        <v>24</v>
      </c>
      <c r="B35" s="48">
        <v>1312.6</v>
      </c>
      <c r="C35" s="50"/>
      <c r="D35" s="48">
        <v>1083.5</v>
      </c>
      <c r="E35" s="50"/>
    </row>
    <row r="36" spans="1:5" ht="14.25" x14ac:dyDescent="0.2">
      <c r="A36" s="20" t="s">
        <v>25</v>
      </c>
      <c r="B36" s="48">
        <v>22465.1</v>
      </c>
      <c r="C36" s="50"/>
      <c r="D36" s="48">
        <v>19722.150000000001</v>
      </c>
      <c r="E36" s="50"/>
    </row>
    <row r="37" spans="1:5" ht="14.25" x14ac:dyDescent="0.2">
      <c r="A37" s="20" t="s">
        <v>103</v>
      </c>
      <c r="B37" s="48"/>
      <c r="C37" s="50"/>
      <c r="D37" s="48">
        <v>271.7</v>
      </c>
      <c r="E37" s="50"/>
    </row>
    <row r="38" spans="1:5" ht="14.25" x14ac:dyDescent="0.2">
      <c r="A38" s="20" t="s">
        <v>26</v>
      </c>
      <c r="B38" s="48">
        <v>606.9</v>
      </c>
      <c r="C38" s="50"/>
      <c r="D38" s="48">
        <v>444.5</v>
      </c>
      <c r="E38" s="50"/>
    </row>
    <row r="39" spans="1:5" ht="14.25" x14ac:dyDescent="0.2">
      <c r="A39" s="20"/>
      <c r="B39" s="48"/>
      <c r="C39" s="50"/>
      <c r="D39" s="48"/>
      <c r="E39" s="50"/>
    </row>
    <row r="40" spans="1:5" ht="14.25" x14ac:dyDescent="0.2">
      <c r="A40" s="20" t="s">
        <v>139</v>
      </c>
      <c r="B40" s="48"/>
      <c r="C40" s="60">
        <v>21124.400000000001</v>
      </c>
      <c r="D40" s="48"/>
      <c r="E40" s="50">
        <v>21124.400000000001</v>
      </c>
    </row>
    <row r="41" spans="1:5" ht="14.25" x14ac:dyDescent="0.2">
      <c r="A41" s="20"/>
      <c r="B41" s="48"/>
      <c r="C41" s="67"/>
      <c r="D41" s="48"/>
      <c r="E41" s="67"/>
    </row>
    <row r="42" spans="1:5" ht="15" x14ac:dyDescent="0.25">
      <c r="A42" s="51" t="s">
        <v>83</v>
      </c>
      <c r="B42" s="68"/>
      <c r="C42" s="50"/>
      <c r="D42" s="68"/>
      <c r="E42" s="79">
        <v>1784.95</v>
      </c>
    </row>
    <row r="43" spans="1:5" ht="14.25" x14ac:dyDescent="0.2">
      <c r="A43" s="20" t="s">
        <v>84</v>
      </c>
      <c r="B43" s="48"/>
      <c r="C43" s="60"/>
      <c r="D43" s="48"/>
      <c r="E43" s="60"/>
    </row>
    <row r="44" spans="1:5" ht="14.25" x14ac:dyDescent="0.2">
      <c r="A44" s="20" t="s">
        <v>91</v>
      </c>
      <c r="B44" s="52"/>
      <c r="C44" s="54">
        <v>3960</v>
      </c>
      <c r="D44" s="52"/>
      <c r="E44" s="67"/>
    </row>
    <row r="45" spans="1:5" ht="15" x14ac:dyDescent="0.25">
      <c r="A45" s="82" t="s">
        <v>140</v>
      </c>
      <c r="B45" s="64">
        <f>SUM(B34:B44)</f>
        <v>25084.400000000001</v>
      </c>
      <c r="C45" s="70">
        <f>SUM(C40:C44)</f>
        <v>25084.400000000001</v>
      </c>
      <c r="D45" s="65">
        <f>SUM(D34:D44)</f>
        <v>22909.350000000002</v>
      </c>
      <c r="E45" s="79">
        <f>SUM(E34:E43)</f>
        <v>22909.350000000002</v>
      </c>
    </row>
    <row r="47" spans="1:5" ht="14.25" x14ac:dyDescent="0.2">
      <c r="A47" s="1" t="s">
        <v>141</v>
      </c>
      <c r="C47" s="2" t="s">
        <v>93</v>
      </c>
    </row>
    <row r="49" spans="1:4" ht="14.25" x14ac:dyDescent="0.2">
      <c r="A49" s="1" t="s">
        <v>54</v>
      </c>
    </row>
    <row r="50" spans="1:4" ht="14.25" x14ac:dyDescent="0.2">
      <c r="A50" s="1" t="s">
        <v>142</v>
      </c>
    </row>
    <row r="51" spans="1:4" ht="14.25" x14ac:dyDescent="0.2">
      <c r="A51" s="1" t="s">
        <v>56</v>
      </c>
    </row>
    <row r="52" spans="1:4" ht="14.25" x14ac:dyDescent="0.2">
      <c r="A52" s="1" t="s">
        <v>143</v>
      </c>
    </row>
    <row r="53" spans="1:4" ht="14.25" x14ac:dyDescent="0.2">
      <c r="A53" s="1" t="s">
        <v>58</v>
      </c>
    </row>
    <row r="54" spans="1:4" ht="14.25" x14ac:dyDescent="0.2">
      <c r="A54" s="1" t="s">
        <v>144</v>
      </c>
    </row>
    <row r="55" spans="1:4" ht="14.25" x14ac:dyDescent="0.2">
      <c r="A55" s="1" t="s">
        <v>145</v>
      </c>
    </row>
    <row r="56" spans="1:4" ht="14.25" x14ac:dyDescent="0.2">
      <c r="A56" s="1" t="s">
        <v>37</v>
      </c>
    </row>
    <row r="57" spans="1:4" ht="14.25" x14ac:dyDescent="0.2">
      <c r="A57" s="1" t="s">
        <v>61</v>
      </c>
    </row>
    <row r="58" spans="1:4" ht="14.25" x14ac:dyDescent="0.2">
      <c r="A58" s="1" t="s">
        <v>62</v>
      </c>
    </row>
    <row r="60" spans="1:4" ht="14.25" x14ac:dyDescent="0.2">
      <c r="A60" s="1" t="s">
        <v>146</v>
      </c>
      <c r="C60" s="2" t="s">
        <v>41</v>
      </c>
    </row>
    <row r="61" spans="1:4" ht="14.25" x14ac:dyDescent="0.2">
      <c r="B61" s="2" t="s">
        <v>42</v>
      </c>
      <c r="D61" s="2" t="s">
        <v>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1"/>
  <sheetViews>
    <sheetView topLeftCell="A22"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147</v>
      </c>
      <c r="B4" s="10"/>
      <c r="C4" s="10"/>
      <c r="D4" s="11" t="s">
        <v>148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7370</v>
      </c>
      <c r="C8" s="49"/>
      <c r="D8" s="48">
        <v>9000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127</v>
      </c>
      <c r="B10" s="48">
        <v>476</v>
      </c>
      <c r="C10" s="49"/>
      <c r="D10" s="48">
        <v>0</v>
      </c>
      <c r="E10" s="50"/>
    </row>
    <row r="11" spans="1:5" ht="14.25" x14ac:dyDescent="0.2">
      <c r="A11" s="20" t="s">
        <v>71</v>
      </c>
      <c r="B11" s="48">
        <v>94.15</v>
      </c>
      <c r="C11" s="49"/>
      <c r="D11" s="48">
        <v>150</v>
      </c>
      <c r="E11" s="50"/>
    </row>
    <row r="12" spans="1:5" ht="14.25" x14ac:dyDescent="0.2">
      <c r="A12" s="20" t="s">
        <v>72</v>
      </c>
      <c r="B12" s="48">
        <v>113.35</v>
      </c>
      <c r="C12" s="49"/>
      <c r="D12" s="48">
        <v>100</v>
      </c>
      <c r="E12" s="50"/>
    </row>
    <row r="13" spans="1:5" ht="14.25" x14ac:dyDescent="0.2">
      <c r="A13" s="20" t="s">
        <v>73</v>
      </c>
      <c r="B13" s="48">
        <v>1351.6</v>
      </c>
      <c r="C13" s="49"/>
      <c r="D13" s="48">
        <v>1000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2106.15</v>
      </c>
      <c r="D15" s="48"/>
      <c r="E15" s="50">
        <v>2200</v>
      </c>
    </row>
    <row r="16" spans="1:5" ht="14.25" x14ac:dyDescent="0.2">
      <c r="A16" s="20" t="s">
        <v>75</v>
      </c>
      <c r="B16" s="48"/>
      <c r="C16" s="49">
        <v>2287.9</v>
      </c>
      <c r="D16" s="48"/>
      <c r="E16" s="50">
        <v>1600</v>
      </c>
    </row>
    <row r="17" spans="1:5" ht="14.25" x14ac:dyDescent="0.2">
      <c r="A17" s="20" t="s">
        <v>76</v>
      </c>
      <c r="B17" s="48"/>
      <c r="C17" s="49">
        <v>1300</v>
      </c>
      <c r="D17" s="48"/>
      <c r="E17" s="50">
        <v>1200</v>
      </c>
    </row>
    <row r="18" spans="1:5" ht="14.25" x14ac:dyDescent="0.2">
      <c r="A18" s="20" t="s">
        <v>77</v>
      </c>
      <c r="B18" s="48"/>
      <c r="C18" s="49">
        <v>2019</v>
      </c>
      <c r="D18" s="48"/>
      <c r="E18" s="50">
        <v>2000</v>
      </c>
    </row>
    <row r="19" spans="1:5" ht="14.25" x14ac:dyDescent="0.2">
      <c r="A19" s="20" t="s">
        <v>78</v>
      </c>
      <c r="B19" s="48"/>
      <c r="C19" s="49">
        <v>716</v>
      </c>
      <c r="D19" s="48"/>
      <c r="E19" s="50">
        <v>710</v>
      </c>
    </row>
    <row r="20" spans="1:5" ht="14.25" x14ac:dyDescent="0.2">
      <c r="A20" s="20" t="s">
        <v>79</v>
      </c>
      <c r="B20" s="48"/>
      <c r="C20" s="49">
        <v>10.45</v>
      </c>
      <c r="D20" s="48"/>
      <c r="E20" s="50">
        <v>70</v>
      </c>
    </row>
    <row r="21" spans="1:5" ht="14.25" x14ac:dyDescent="0.2">
      <c r="A21" s="20" t="s">
        <v>80</v>
      </c>
      <c r="B21" s="48"/>
      <c r="C21" s="49">
        <v>0</v>
      </c>
      <c r="D21" s="48"/>
      <c r="E21" s="50">
        <v>600</v>
      </c>
    </row>
    <row r="22" spans="1:5" ht="14.25" x14ac:dyDescent="0.2">
      <c r="A22" s="20" t="s">
        <v>70</v>
      </c>
      <c r="B22" s="48"/>
      <c r="C22" s="49">
        <v>0</v>
      </c>
      <c r="D22" s="48"/>
      <c r="E22" s="50">
        <v>0</v>
      </c>
    </row>
    <row r="23" spans="1:5" ht="14.25" x14ac:dyDescent="0.2">
      <c r="A23" s="20" t="s">
        <v>81</v>
      </c>
      <c r="B23" s="48"/>
      <c r="C23" s="49">
        <v>971.8</v>
      </c>
      <c r="D23" s="48"/>
      <c r="E23" s="50">
        <v>1100</v>
      </c>
    </row>
    <row r="24" spans="1:5" ht="14.25" x14ac:dyDescent="0.2">
      <c r="A24" s="51" t="s">
        <v>82</v>
      </c>
      <c r="B24" s="52"/>
      <c r="C24" s="53">
        <v>2379.6</v>
      </c>
      <c r="D24" s="52"/>
      <c r="E24" s="54"/>
    </row>
    <row r="25" spans="1:5" ht="14.25" x14ac:dyDescent="0.2">
      <c r="A25" s="51"/>
      <c r="B25" s="55">
        <f>SUM(B8:B24)</f>
        <v>9905.1</v>
      </c>
      <c r="C25" s="56">
        <f>SUM(C15:C24)</f>
        <v>11790.9</v>
      </c>
      <c r="D25" s="55">
        <f>SUM(D8:D24)</f>
        <v>10750</v>
      </c>
      <c r="E25" s="57">
        <f>SUM(E15:E24)</f>
        <v>9480</v>
      </c>
    </row>
    <row r="26" spans="1:5" ht="14.25" x14ac:dyDescent="0.2">
      <c r="A26" s="51" t="s">
        <v>83</v>
      </c>
      <c r="B26" s="58"/>
      <c r="C26" s="50"/>
      <c r="D26" s="59"/>
      <c r="E26" s="60">
        <f>D25-E25</f>
        <v>1270</v>
      </c>
    </row>
    <row r="27" spans="1:5" ht="15" x14ac:dyDescent="0.25">
      <c r="A27" s="20" t="s">
        <v>84</v>
      </c>
      <c r="B27" s="79">
        <f>C25-B25</f>
        <v>1885.7999999999993</v>
      </c>
      <c r="C27" s="62"/>
      <c r="D27" s="63"/>
      <c r="E27" s="54"/>
    </row>
    <row r="28" spans="1:5" ht="14.25" x14ac:dyDescent="0.2">
      <c r="A28" s="51"/>
      <c r="B28" s="64">
        <f>SUM(B25:B27)</f>
        <v>11790.9</v>
      </c>
      <c r="C28" s="64">
        <f>SUM(C25:C27)</f>
        <v>11790.9</v>
      </c>
      <c r="D28" s="65">
        <f>SUM(D25:D27)</f>
        <v>10750</v>
      </c>
      <c r="E28" s="57">
        <f>SUM(E25:E27)</f>
        <v>10750</v>
      </c>
    </row>
    <row r="29" spans="1:5" ht="14.25" x14ac:dyDescent="0.2">
      <c r="A29" s="43"/>
      <c r="B29" s="44"/>
      <c r="C29" s="44"/>
      <c r="D29" s="66"/>
      <c r="E29" s="66"/>
    </row>
    <row r="30" spans="1:5" ht="15" x14ac:dyDescent="0.25">
      <c r="A30" s="73" t="s">
        <v>102</v>
      </c>
      <c r="B30" s="74">
        <v>39814</v>
      </c>
      <c r="C30" s="74"/>
      <c r="D30" s="75">
        <v>40178</v>
      </c>
      <c r="E30" s="75"/>
    </row>
    <row r="31" spans="1:5" ht="14.25" x14ac:dyDescent="0.2">
      <c r="A31" s="76"/>
      <c r="B31" s="15" t="s">
        <v>21</v>
      </c>
      <c r="C31" s="17" t="s">
        <v>22</v>
      </c>
      <c r="D31" s="15" t="s">
        <v>21</v>
      </c>
      <c r="E31" s="17" t="s">
        <v>22</v>
      </c>
    </row>
    <row r="32" spans="1:5" ht="14.25" x14ac:dyDescent="0.2">
      <c r="A32" s="76"/>
      <c r="B32" s="15" t="s">
        <v>86</v>
      </c>
      <c r="C32" s="17" t="s">
        <v>87</v>
      </c>
      <c r="D32" s="15" t="s">
        <v>86</v>
      </c>
      <c r="E32" s="17" t="s">
        <v>87</v>
      </c>
    </row>
    <row r="33" spans="1:5" ht="14.25" x14ac:dyDescent="0.2">
      <c r="A33" s="77"/>
      <c r="B33" s="2"/>
      <c r="C33" s="14"/>
      <c r="D33" s="18"/>
      <c r="E33" s="19"/>
    </row>
    <row r="34" spans="1:5" ht="14.25" x14ac:dyDescent="0.2">
      <c r="A34" s="20" t="s">
        <v>88</v>
      </c>
      <c r="B34" s="48">
        <v>1387.5</v>
      </c>
      <c r="C34" s="50"/>
      <c r="D34" s="48">
        <v>1793.4</v>
      </c>
      <c r="E34" s="50"/>
    </row>
    <row r="35" spans="1:5" ht="14.25" x14ac:dyDescent="0.2">
      <c r="A35" s="20" t="s">
        <v>24</v>
      </c>
      <c r="B35" s="48">
        <v>1083.5</v>
      </c>
      <c r="C35" s="50"/>
      <c r="D35" s="48">
        <v>521.85</v>
      </c>
      <c r="E35" s="50"/>
    </row>
    <row r="36" spans="1:5" ht="14.25" x14ac:dyDescent="0.2">
      <c r="A36" s="20" t="s">
        <v>25</v>
      </c>
      <c r="B36" s="48">
        <v>19722.150000000001</v>
      </c>
      <c r="C36" s="50"/>
      <c r="D36" s="48">
        <v>17278.849999999999</v>
      </c>
      <c r="E36" s="50"/>
    </row>
    <row r="37" spans="1:5" ht="14.25" x14ac:dyDescent="0.2">
      <c r="A37" s="20" t="s">
        <v>103</v>
      </c>
      <c r="B37" s="48">
        <v>271.7</v>
      </c>
      <c r="C37" s="50"/>
      <c r="D37" s="48">
        <v>610.79999999999995</v>
      </c>
      <c r="E37" s="50"/>
    </row>
    <row r="38" spans="1:5" ht="14.25" x14ac:dyDescent="0.2">
      <c r="A38" s="20" t="s">
        <v>26</v>
      </c>
      <c r="B38" s="48">
        <v>444.5</v>
      </c>
      <c r="C38" s="50"/>
      <c r="D38" s="48">
        <v>818.65</v>
      </c>
      <c r="E38" s="50"/>
    </row>
    <row r="39" spans="1:5" ht="14.25" x14ac:dyDescent="0.2">
      <c r="A39" s="20"/>
      <c r="B39" s="48"/>
      <c r="C39" s="50"/>
      <c r="D39" s="48"/>
      <c r="E39" s="50"/>
    </row>
    <row r="40" spans="1:5" ht="14.25" x14ac:dyDescent="0.2">
      <c r="A40" s="20" t="s">
        <v>149</v>
      </c>
      <c r="B40" s="48"/>
      <c r="C40" s="60">
        <v>22909.35</v>
      </c>
      <c r="D40" s="48"/>
      <c r="E40" s="50">
        <v>22909.35</v>
      </c>
    </row>
    <row r="41" spans="1:5" ht="14.25" x14ac:dyDescent="0.2">
      <c r="A41" s="20"/>
      <c r="B41" s="48"/>
      <c r="C41" s="67"/>
      <c r="D41" s="48"/>
      <c r="E41" s="50"/>
    </row>
    <row r="42" spans="1:5" ht="14.25" x14ac:dyDescent="0.2">
      <c r="A42" s="51" t="s">
        <v>83</v>
      </c>
      <c r="B42" s="68"/>
      <c r="C42" s="50"/>
      <c r="D42" s="48"/>
      <c r="E42" s="67"/>
    </row>
    <row r="43" spans="1:5" ht="15" x14ac:dyDescent="0.25">
      <c r="A43" s="20" t="s">
        <v>84</v>
      </c>
      <c r="B43" s="48"/>
      <c r="C43" s="60"/>
      <c r="D43" s="68"/>
      <c r="E43" s="79">
        <v>-1885.8</v>
      </c>
    </row>
    <row r="44" spans="1:5" ht="14.25" x14ac:dyDescent="0.2">
      <c r="A44" s="20" t="s">
        <v>91</v>
      </c>
      <c r="B44" s="52"/>
      <c r="C44" s="54"/>
      <c r="D44" s="52"/>
      <c r="E44" s="83"/>
    </row>
    <row r="45" spans="1:5" ht="15" x14ac:dyDescent="0.25">
      <c r="A45" s="82" t="s">
        <v>150</v>
      </c>
      <c r="B45" s="64">
        <f>SUM(B34:B44)</f>
        <v>22909.350000000002</v>
      </c>
      <c r="C45" s="70">
        <f>SUM(C40:C44)</f>
        <v>22909.35</v>
      </c>
      <c r="D45" s="65">
        <f>SUM(D34:D44)</f>
        <v>21023.55</v>
      </c>
      <c r="E45" s="79">
        <f>SUM(E40:E43)</f>
        <v>21023.55</v>
      </c>
    </row>
    <row r="47" spans="1:5" ht="14.25" x14ac:dyDescent="0.2">
      <c r="A47" s="1" t="s">
        <v>151</v>
      </c>
      <c r="C47" s="2" t="s">
        <v>93</v>
      </c>
    </row>
    <row r="49" spans="1:4" ht="14.25" x14ac:dyDescent="0.2">
      <c r="A49" s="1" t="s">
        <v>54</v>
      </c>
    </row>
    <row r="50" spans="1:4" ht="14.25" x14ac:dyDescent="0.2">
      <c r="A50" s="1" t="s">
        <v>152</v>
      </c>
    </row>
    <row r="51" spans="1:4" ht="14.25" x14ac:dyDescent="0.2">
      <c r="A51" s="1" t="s">
        <v>56</v>
      </c>
    </row>
    <row r="52" spans="1:4" ht="14.25" x14ac:dyDescent="0.2">
      <c r="A52" s="1" t="s">
        <v>153</v>
      </c>
    </row>
    <row r="53" spans="1:4" ht="14.25" x14ac:dyDescent="0.2">
      <c r="A53" s="1" t="s">
        <v>58</v>
      </c>
    </row>
    <row r="54" spans="1:4" ht="14.25" x14ac:dyDescent="0.2">
      <c r="A54" s="1" t="s">
        <v>154</v>
      </c>
    </row>
    <row r="55" spans="1:4" ht="14.25" x14ac:dyDescent="0.2">
      <c r="A55" s="1" t="s">
        <v>155</v>
      </c>
    </row>
    <row r="56" spans="1:4" ht="14.25" x14ac:dyDescent="0.2">
      <c r="A56" s="1" t="s">
        <v>37</v>
      </c>
    </row>
    <row r="57" spans="1:4" ht="14.25" x14ac:dyDescent="0.2">
      <c r="A57" s="1" t="s">
        <v>61</v>
      </c>
    </row>
    <row r="58" spans="1:4" ht="14.25" x14ac:dyDescent="0.2">
      <c r="A58" s="1" t="s">
        <v>62</v>
      </c>
    </row>
    <row r="60" spans="1:4" ht="14.25" x14ac:dyDescent="0.2">
      <c r="A60" s="1" t="s">
        <v>156</v>
      </c>
      <c r="C60" s="2" t="s">
        <v>41</v>
      </c>
    </row>
    <row r="61" spans="1:4" ht="14.25" x14ac:dyDescent="0.2">
      <c r="B61" s="2" t="s">
        <v>42</v>
      </c>
      <c r="D61" s="2" t="s">
        <v>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9"/>
  <sheetViews>
    <sheetView workbookViewId="0"/>
  </sheetViews>
  <sheetFormatPr baseColWidth="10" defaultRowHeight="12.75" x14ac:dyDescent="0.2"/>
  <sheetData>
    <row r="1" spans="1:5" ht="18" x14ac:dyDescent="0.25">
      <c r="A1" s="39" t="s">
        <v>44</v>
      </c>
      <c r="B1" s="39"/>
      <c r="C1" s="39"/>
      <c r="D1" s="39"/>
      <c r="E1" s="39"/>
    </row>
    <row r="2" spans="1:5" ht="18" x14ac:dyDescent="0.25">
      <c r="A2" s="39" t="s">
        <v>45</v>
      </c>
      <c r="B2" s="39"/>
      <c r="C2" s="39"/>
      <c r="D2" s="39"/>
      <c r="E2" s="39"/>
    </row>
    <row r="3" spans="1:5" ht="14.25" x14ac:dyDescent="0.2">
      <c r="A3" s="4"/>
      <c r="B3" s="5"/>
      <c r="C3" s="5"/>
      <c r="D3" s="5"/>
      <c r="E3" s="5"/>
    </row>
    <row r="4" spans="1:5" ht="15" x14ac:dyDescent="0.25">
      <c r="A4" s="10" t="s">
        <v>157</v>
      </c>
      <c r="B4" s="10"/>
      <c r="C4" s="10"/>
      <c r="D4" s="11" t="s">
        <v>158</v>
      </c>
      <c r="E4" s="11"/>
    </row>
    <row r="5" spans="1:5" ht="14.25" x14ac:dyDescent="0.2">
      <c r="A5" s="12"/>
      <c r="B5" s="15" t="s">
        <v>3</v>
      </c>
      <c r="C5" s="15" t="s">
        <v>4</v>
      </c>
      <c r="D5" s="16" t="s">
        <v>3</v>
      </c>
      <c r="E5" s="17" t="s">
        <v>4</v>
      </c>
    </row>
    <row r="6" spans="1:5" ht="14.25" x14ac:dyDescent="0.2">
      <c r="A6" s="12"/>
      <c r="B6" s="15" t="s">
        <v>66</v>
      </c>
      <c r="C6" s="15" t="s">
        <v>67</v>
      </c>
      <c r="D6" s="16" t="s">
        <v>66</v>
      </c>
      <c r="E6" s="17" t="s">
        <v>67</v>
      </c>
    </row>
    <row r="7" spans="1:5" ht="14.25" x14ac:dyDescent="0.2">
      <c r="A7" s="12"/>
      <c r="B7" s="15"/>
      <c r="C7" s="15"/>
      <c r="D7" s="46"/>
      <c r="E7" s="47"/>
    </row>
    <row r="8" spans="1:5" ht="14.25" x14ac:dyDescent="0.2">
      <c r="A8" s="20" t="s">
        <v>68</v>
      </c>
      <c r="B8" s="48">
        <v>8810</v>
      </c>
      <c r="C8" s="49"/>
      <c r="D8" s="48">
        <v>9000</v>
      </c>
      <c r="E8" s="50"/>
    </row>
    <row r="9" spans="1:5" ht="14.25" x14ac:dyDescent="0.2">
      <c r="A9" s="20" t="s">
        <v>69</v>
      </c>
      <c r="B9" s="48">
        <v>500</v>
      </c>
      <c r="C9" s="49"/>
      <c r="D9" s="48">
        <v>500</v>
      </c>
      <c r="E9" s="50"/>
    </row>
    <row r="10" spans="1:5" ht="14.25" x14ac:dyDescent="0.2">
      <c r="A10" s="20" t="s">
        <v>127</v>
      </c>
      <c r="B10" s="48">
        <v>200</v>
      </c>
      <c r="C10" s="49"/>
      <c r="D10" s="48">
        <v>0</v>
      </c>
      <c r="E10" s="50"/>
    </row>
    <row r="11" spans="1:5" ht="14.25" x14ac:dyDescent="0.2">
      <c r="A11" s="20" t="s">
        <v>71</v>
      </c>
      <c r="B11" s="48">
        <v>133</v>
      </c>
      <c r="C11" s="49"/>
      <c r="D11" s="48">
        <v>140</v>
      </c>
      <c r="E11" s="50"/>
    </row>
    <row r="12" spans="1:5" ht="14.25" x14ac:dyDescent="0.2">
      <c r="A12" s="20" t="s">
        <v>72</v>
      </c>
      <c r="B12" s="48">
        <v>144.15</v>
      </c>
      <c r="C12" s="49"/>
      <c r="D12" s="48">
        <v>130</v>
      </c>
      <c r="E12" s="50"/>
    </row>
    <row r="13" spans="1:5" ht="14.25" x14ac:dyDescent="0.2">
      <c r="A13" s="20" t="s">
        <v>73</v>
      </c>
      <c r="B13" s="48">
        <v>1531.75</v>
      </c>
      <c r="C13" s="49"/>
      <c r="D13" s="48">
        <v>1300</v>
      </c>
      <c r="E13" s="50"/>
    </row>
    <row r="14" spans="1:5" ht="14.25" x14ac:dyDescent="0.2">
      <c r="A14" s="20"/>
      <c r="B14" s="48"/>
      <c r="C14" s="49"/>
      <c r="D14" s="48"/>
      <c r="E14" s="50"/>
    </row>
    <row r="15" spans="1:5" ht="14.25" x14ac:dyDescent="0.2">
      <c r="A15" s="20" t="s">
        <v>74</v>
      </c>
      <c r="B15" s="48"/>
      <c r="C15" s="49">
        <v>2347.75</v>
      </c>
      <c r="D15" s="48"/>
      <c r="E15" s="50">
        <v>2400</v>
      </c>
    </row>
    <row r="16" spans="1:5" ht="14.25" x14ac:dyDescent="0.2">
      <c r="A16" s="20" t="s">
        <v>75</v>
      </c>
      <c r="B16" s="48"/>
      <c r="C16" s="49">
        <v>1961.2</v>
      </c>
      <c r="D16" s="48"/>
      <c r="E16" s="50">
        <v>1800</v>
      </c>
    </row>
    <row r="17" spans="1:5" ht="14.25" x14ac:dyDescent="0.2">
      <c r="A17" s="20" t="s">
        <v>76</v>
      </c>
      <c r="B17" s="48"/>
      <c r="C17" s="49">
        <v>1049</v>
      </c>
      <c r="D17" s="48"/>
      <c r="E17" s="50">
        <v>1000</v>
      </c>
    </row>
    <row r="18" spans="1:5" ht="14.25" x14ac:dyDescent="0.2">
      <c r="A18" s="20" t="s">
        <v>77</v>
      </c>
      <c r="B18" s="48"/>
      <c r="C18" s="49">
        <v>1845.6</v>
      </c>
      <c r="D18" s="48"/>
      <c r="E18" s="50">
        <v>1500</v>
      </c>
    </row>
    <row r="19" spans="1:5" ht="14.25" x14ac:dyDescent="0.2">
      <c r="A19" s="20" t="s">
        <v>78</v>
      </c>
      <c r="B19" s="48"/>
      <c r="C19" s="49">
        <v>1780</v>
      </c>
      <c r="D19" s="48"/>
      <c r="E19" s="50">
        <v>720</v>
      </c>
    </row>
    <row r="20" spans="1:5" ht="14.25" x14ac:dyDescent="0.2">
      <c r="A20" s="20" t="s">
        <v>79</v>
      </c>
      <c r="B20" s="48"/>
      <c r="C20" s="49">
        <v>-4.3499999999999996</v>
      </c>
      <c r="D20" s="48"/>
      <c r="E20" s="50">
        <v>50</v>
      </c>
    </row>
    <row r="21" spans="1:5" ht="14.25" x14ac:dyDescent="0.2">
      <c r="A21" s="20" t="s">
        <v>80</v>
      </c>
      <c r="B21" s="48"/>
      <c r="C21" s="49">
        <v>595</v>
      </c>
      <c r="D21" s="48"/>
      <c r="E21" s="50">
        <v>600</v>
      </c>
    </row>
    <row r="22" spans="1:5" ht="14.25" x14ac:dyDescent="0.2">
      <c r="A22" s="20" t="s">
        <v>81</v>
      </c>
      <c r="B22" s="48"/>
      <c r="C22" s="49">
        <v>1011</v>
      </c>
      <c r="D22" s="48"/>
      <c r="E22" s="50">
        <v>1000</v>
      </c>
    </row>
    <row r="23" spans="1:5" ht="14.25" x14ac:dyDescent="0.2">
      <c r="A23" s="51"/>
      <c r="B23" s="55">
        <f>SUM(B8:B22)</f>
        <v>11318.9</v>
      </c>
      <c r="C23" s="56">
        <f>SUM(C15:C22)</f>
        <v>10585.199999999999</v>
      </c>
      <c r="D23" s="55">
        <f>SUM(D8:D22)</f>
        <v>11070</v>
      </c>
      <c r="E23" s="57">
        <f>SUM(E15:E22)</f>
        <v>9070</v>
      </c>
    </row>
    <row r="24" spans="1:5" ht="15" x14ac:dyDescent="0.25">
      <c r="A24" s="51" t="s">
        <v>83</v>
      </c>
      <c r="B24" s="58"/>
      <c r="C24" s="79">
        <v>733.7</v>
      </c>
      <c r="D24" s="59"/>
      <c r="E24" s="60">
        <v>2000</v>
      </c>
    </row>
    <row r="25" spans="1:5" ht="14.25" x14ac:dyDescent="0.2">
      <c r="A25" s="20" t="s">
        <v>84</v>
      </c>
      <c r="B25" s="52"/>
      <c r="C25" s="62"/>
      <c r="D25" s="63"/>
      <c r="E25" s="54"/>
    </row>
    <row r="26" spans="1:5" ht="14.25" x14ac:dyDescent="0.2">
      <c r="A26" s="51"/>
      <c r="B26" s="64">
        <f>SUM(B23)</f>
        <v>11318.9</v>
      </c>
      <c r="C26" s="64">
        <f>SUM(C23:C25)</f>
        <v>11318.9</v>
      </c>
      <c r="D26" s="65">
        <f>SUM(D23:D25)</f>
        <v>11070</v>
      </c>
      <c r="E26" s="57">
        <f>SUM(E23:E24)</f>
        <v>11070</v>
      </c>
    </row>
    <row r="27" spans="1:5" ht="14.25" x14ac:dyDescent="0.2">
      <c r="A27" s="43"/>
      <c r="B27" s="44"/>
      <c r="C27" s="44"/>
      <c r="D27" s="66"/>
      <c r="E27" s="66"/>
    </row>
    <row r="28" spans="1:5" ht="15" x14ac:dyDescent="0.25">
      <c r="A28" s="73" t="s">
        <v>102</v>
      </c>
      <c r="B28" s="74">
        <v>40179</v>
      </c>
      <c r="C28" s="74"/>
      <c r="D28" s="75">
        <v>40543</v>
      </c>
      <c r="E28" s="75"/>
    </row>
    <row r="29" spans="1:5" ht="14.25" x14ac:dyDescent="0.2">
      <c r="A29" s="76"/>
      <c r="B29" s="15" t="s">
        <v>21</v>
      </c>
      <c r="C29" s="17" t="s">
        <v>22</v>
      </c>
      <c r="D29" s="15" t="s">
        <v>21</v>
      </c>
      <c r="E29" s="17" t="s">
        <v>22</v>
      </c>
    </row>
    <row r="30" spans="1:5" ht="14.25" x14ac:dyDescent="0.2">
      <c r="A30" s="76"/>
      <c r="B30" s="15" t="s">
        <v>86</v>
      </c>
      <c r="C30" s="17" t="s">
        <v>87</v>
      </c>
      <c r="D30" s="15" t="s">
        <v>86</v>
      </c>
      <c r="E30" s="17" t="s">
        <v>87</v>
      </c>
    </row>
    <row r="31" spans="1:5" ht="14.25" x14ac:dyDescent="0.2">
      <c r="A31" s="77"/>
      <c r="B31" s="2"/>
      <c r="C31" s="14"/>
      <c r="D31" s="18"/>
      <c r="E31" s="19"/>
    </row>
    <row r="32" spans="1:5" ht="14.25" x14ac:dyDescent="0.2">
      <c r="A32" s="20" t="s">
        <v>88</v>
      </c>
      <c r="B32" s="48">
        <v>1793.4</v>
      </c>
      <c r="C32" s="50"/>
      <c r="D32" s="48">
        <v>1309.8</v>
      </c>
      <c r="E32" s="50"/>
    </row>
    <row r="33" spans="1:5" ht="14.25" x14ac:dyDescent="0.2">
      <c r="A33" s="20" t="s">
        <v>24</v>
      </c>
      <c r="B33" s="48">
        <v>521.85</v>
      </c>
      <c r="C33" s="50"/>
      <c r="D33" s="48">
        <v>2017.65</v>
      </c>
      <c r="E33" s="50"/>
    </row>
    <row r="34" spans="1:5" ht="14.25" x14ac:dyDescent="0.2">
      <c r="A34" s="20" t="s">
        <v>25</v>
      </c>
      <c r="B34" s="48">
        <v>17278.849999999999</v>
      </c>
      <c r="C34" s="50"/>
      <c r="D34" s="48">
        <v>17407.3</v>
      </c>
      <c r="E34" s="50"/>
    </row>
    <row r="35" spans="1:5" ht="14.25" x14ac:dyDescent="0.2">
      <c r="A35" s="20" t="s">
        <v>103</v>
      </c>
      <c r="B35" s="48">
        <v>610.79999999999995</v>
      </c>
      <c r="C35" s="50"/>
      <c r="D35" s="48">
        <v>529</v>
      </c>
      <c r="E35" s="50"/>
    </row>
    <row r="36" spans="1:5" ht="14.25" x14ac:dyDescent="0.2">
      <c r="A36" s="20" t="s">
        <v>26</v>
      </c>
      <c r="B36" s="48">
        <v>818.65</v>
      </c>
      <c r="C36" s="50"/>
      <c r="D36" s="48">
        <v>493.5</v>
      </c>
      <c r="E36" s="50"/>
    </row>
    <row r="37" spans="1:5" ht="14.25" x14ac:dyDescent="0.2">
      <c r="A37" s="20"/>
      <c r="B37" s="48"/>
      <c r="C37" s="50"/>
      <c r="D37" s="48"/>
      <c r="E37" s="50"/>
    </row>
    <row r="38" spans="1:5" ht="14.25" x14ac:dyDescent="0.2">
      <c r="A38" s="20" t="s">
        <v>159</v>
      </c>
      <c r="B38" s="48"/>
      <c r="C38" s="60">
        <v>21023.55</v>
      </c>
      <c r="D38" s="48"/>
      <c r="E38" s="50">
        <v>21023.55</v>
      </c>
    </row>
    <row r="39" spans="1:5" ht="14.25" x14ac:dyDescent="0.2">
      <c r="A39" s="20"/>
      <c r="B39" s="48"/>
      <c r="C39" s="67"/>
      <c r="D39" s="48"/>
      <c r="E39" s="67"/>
    </row>
    <row r="40" spans="1:5" ht="15" x14ac:dyDescent="0.25">
      <c r="A40" s="51" t="s">
        <v>83</v>
      </c>
      <c r="B40" s="68"/>
      <c r="C40" s="50"/>
      <c r="D40" s="68"/>
      <c r="E40" s="79">
        <v>733.7</v>
      </c>
    </row>
    <row r="41" spans="1:5" ht="14.25" x14ac:dyDescent="0.2">
      <c r="A41" s="20" t="s">
        <v>84</v>
      </c>
      <c r="B41" s="48"/>
      <c r="C41" s="60"/>
      <c r="D41" s="48"/>
      <c r="E41" s="60"/>
    </row>
    <row r="42" spans="1:5" ht="14.25" x14ac:dyDescent="0.2">
      <c r="A42" s="20" t="s">
        <v>91</v>
      </c>
      <c r="B42" s="52"/>
      <c r="C42" s="54"/>
      <c r="D42" s="52"/>
      <c r="E42" s="67"/>
    </row>
    <row r="43" spans="1:5" ht="15" x14ac:dyDescent="0.25">
      <c r="A43" s="82" t="s">
        <v>160</v>
      </c>
      <c r="B43" s="64">
        <f>SUM(B32:B42)</f>
        <v>21023.55</v>
      </c>
      <c r="C43" s="70">
        <f>SUM(C38:C42)</f>
        <v>21023.55</v>
      </c>
      <c r="D43" s="65">
        <f>SUM(D32:D41)</f>
        <v>21757.25</v>
      </c>
      <c r="E43" s="79">
        <f>SUM(E38:E40)</f>
        <v>21757.25</v>
      </c>
    </row>
    <row r="45" spans="1:5" ht="14.25" x14ac:dyDescent="0.2">
      <c r="A45" s="1" t="s">
        <v>161</v>
      </c>
      <c r="C45" s="2" t="s">
        <v>93</v>
      </c>
    </row>
    <row r="47" spans="1:5" ht="14.25" x14ac:dyDescent="0.2">
      <c r="A47" s="1" t="s">
        <v>54</v>
      </c>
    </row>
    <row r="48" spans="1:5" ht="14.25" x14ac:dyDescent="0.2">
      <c r="A48" s="1" t="s">
        <v>162</v>
      </c>
    </row>
    <row r="49" spans="1:4" ht="14.25" x14ac:dyDescent="0.2">
      <c r="A49" s="1" t="s">
        <v>56</v>
      </c>
    </row>
    <row r="50" spans="1:4" ht="14.25" x14ac:dyDescent="0.2">
      <c r="A50" s="1" t="s">
        <v>163</v>
      </c>
    </row>
    <row r="51" spans="1:4" ht="14.25" x14ac:dyDescent="0.2">
      <c r="A51" s="1" t="s">
        <v>58</v>
      </c>
    </row>
    <row r="52" spans="1:4" ht="14.25" x14ac:dyDescent="0.2">
      <c r="A52" s="1" t="s">
        <v>164</v>
      </c>
    </row>
    <row r="53" spans="1:4" ht="14.25" x14ac:dyDescent="0.2">
      <c r="A53" s="1" t="s">
        <v>165</v>
      </c>
    </row>
    <row r="54" spans="1:4" ht="14.25" x14ac:dyDescent="0.2">
      <c r="A54" s="1" t="s">
        <v>37</v>
      </c>
    </row>
    <row r="55" spans="1:4" ht="14.25" x14ac:dyDescent="0.2">
      <c r="A55" s="1" t="s">
        <v>61</v>
      </c>
    </row>
    <row r="56" spans="1:4" ht="14.25" x14ac:dyDescent="0.2">
      <c r="A56" s="1" t="s">
        <v>62</v>
      </c>
    </row>
    <row r="58" spans="1:4" ht="14.25" x14ac:dyDescent="0.2">
      <c r="A58" s="1" t="s">
        <v>166</v>
      </c>
      <c r="C58" s="2" t="s">
        <v>41</v>
      </c>
    </row>
    <row r="59" spans="1:4" ht="14.25" x14ac:dyDescent="0.2">
      <c r="B59" s="2" t="s">
        <v>167</v>
      </c>
      <c r="D59" s="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CC-FSVT</dc:creator>
  <cp:lastModifiedBy>Raphaël Delaloye</cp:lastModifiedBy>
  <cp:revision>0</cp:revision>
  <cp:lastPrinted>2023-03-03T09:48:47Z</cp:lastPrinted>
  <dcterms:created xsi:type="dcterms:W3CDTF">2019-01-14T10:09:04Z</dcterms:created>
  <dcterms:modified xsi:type="dcterms:W3CDTF">2024-03-04T15:22:27Z</dcterms:modified>
</cp:coreProperties>
</file>